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diaz\AppData\Local\Temp\oa\"/>
    </mc:Choice>
  </mc:AlternateContent>
  <workbookProtection workbookAlgorithmName="SHA-512" workbookHashValue="yJQ98Zp9T4rWXKNRR2o5h8jKlw5VtGx/lo1XM4pxHisoWCC8kJlUnG/6aASn0/mJzRq85PI/xOCr5/eCWyYikg==" workbookSaltValue="FB20hoX3ieLlpcpF/JRIaA==" workbookSpinCount="100000" lockStructure="1"/>
  <bookViews>
    <workbookView xWindow="0" yWindow="0" windowWidth="24000" windowHeight="9735" tabRatio="819" firstSheet="1" activeTab="1"/>
  </bookViews>
  <sheets>
    <sheet name="DATOS 1" sheetId="84" state="hidden" r:id="rId1"/>
    <sheet name=" RT03-F13" sheetId="26" r:id="rId2"/>
    <sheet name="2 g  " sheetId="85" state="hidden" r:id="rId3"/>
    <sheet name="2 g   +" sheetId="86" state="hidden" r:id="rId4"/>
    <sheet name="5 g" sheetId="87" state="hidden" r:id="rId5"/>
    <sheet name="10 g" sheetId="88" state="hidden" r:id="rId6"/>
    <sheet name="20 g" sheetId="89" state="hidden" r:id="rId7"/>
    <sheet name="20 g +" sheetId="90" state="hidden" r:id="rId8"/>
    <sheet name="50 g" sheetId="91" state="hidden" r:id="rId9"/>
    <sheet name="100 g" sheetId="92" state="hidden" r:id="rId10"/>
    <sheet name="200 g" sheetId="93" state="hidden" r:id="rId11"/>
    <sheet name="200 g +" sheetId="94" state="hidden" r:id="rId12"/>
    <sheet name="500 g" sheetId="95" state="hidden" r:id="rId13"/>
    <sheet name="1 kg" sheetId="96" state="hidden" r:id="rId14"/>
    <sheet name="2 kg" sheetId="97" state="hidden" r:id="rId15"/>
    <sheet name="2 kg +" sheetId="98" state="hidden" r:id="rId16"/>
    <sheet name="5 kg C" sheetId="102" state="hidden" r:id="rId17"/>
    <sheet name="5 kg" sheetId="99" state="hidden" r:id="rId18"/>
    <sheet name="Certificado 5 kg C" sheetId="103" state="hidden" r:id="rId19"/>
    <sheet name="10 kg C" sheetId="101" state="hidden" r:id="rId20"/>
    <sheet name="10 kg" sheetId="100" state="hidden" r:id="rId21"/>
    <sheet name="Certificado 10 kg C " sheetId="107" state="hidden" r:id="rId22"/>
    <sheet name="20 kg C " sheetId="105" state="hidden" r:id="rId23"/>
    <sheet name="Certificado 20 kg C " sheetId="108" state="hidden" r:id="rId24"/>
    <sheet name="Certificado 17" sheetId="56" state="hidden" r:id="rId25"/>
  </sheets>
  <externalReferences>
    <externalReference r:id="rId26"/>
  </externalReferences>
  <definedNames>
    <definedName name="DELTAMAXI">'[1]PRUEBAS DE CALIBRACION'!$G$18</definedName>
    <definedName name="DIVISIÓNDEESCALA">[1]DATOS!$E$13</definedName>
    <definedName name="LEXCENTRICIDAD">'[1]PRUEBAS DE CALIBRACION'!$H$11</definedName>
    <definedName name="Print_Area" localSheetId="1">' RT03-F13'!$A$1:$K$73</definedName>
    <definedName name="Print_Area" localSheetId="13">'1 kg'!$A$1:$K$73</definedName>
    <definedName name="Print_Area" localSheetId="5">'10 g'!$A$1:$K$73</definedName>
    <definedName name="Print_Area" localSheetId="20">'10 kg'!$A$1:$K$73</definedName>
    <definedName name="Print_Area" localSheetId="19">'10 kg C'!$A$1:$K$73</definedName>
    <definedName name="Print_Area" localSheetId="9">'100 g'!$A$1:$K$73</definedName>
    <definedName name="Print_Area" localSheetId="2">'2 g  '!$A$1:$K$73</definedName>
    <definedName name="Print_Area" localSheetId="3">'2 g   +'!$A$1:$K$73</definedName>
    <definedName name="Print_Area" localSheetId="14">'2 kg'!$A$1:$K$73</definedName>
    <definedName name="Print_Area" localSheetId="15">'2 kg +'!$A$1:$K$73</definedName>
    <definedName name="Print_Area" localSheetId="6">'20 g'!$A$1:$K$73</definedName>
    <definedName name="Print_Area" localSheetId="7">'20 g +'!$A$1:$K$73</definedName>
    <definedName name="Print_Area" localSheetId="22">'20 kg C '!$A$1:$K$73</definedName>
    <definedName name="Print_Area" localSheetId="10">'200 g'!$A$1:$K$73</definedName>
    <definedName name="Print_Area" localSheetId="11">'200 g +'!$A$1:$K$73</definedName>
    <definedName name="Print_Area" localSheetId="4">'5 g'!$A$1:$K$73</definedName>
    <definedName name="Print_Area" localSheetId="17">'5 kg'!$A$1:$K$73</definedName>
    <definedName name="Print_Area" localSheetId="16">'5 kg C'!$A$1:$K$73</definedName>
    <definedName name="Print_Area" localSheetId="8">'50 g'!$A$1:$K$73</definedName>
    <definedName name="Print_Area" localSheetId="12">'500 g'!$A$1:$K$73</definedName>
    <definedName name="Print_Area" localSheetId="21">'Certificado 10 kg C '!$A$1:$J$131</definedName>
    <definedName name="Print_Area" localSheetId="24">'Certificado 17'!$A$1:$J$131</definedName>
    <definedName name="Print_Area" localSheetId="23">'Certificado 20 kg C '!$A$1:$J$131</definedName>
    <definedName name="Print_Area" localSheetId="18">'Certificado 5 kg C'!$A$1:$J$131</definedName>
    <definedName name="Print_Area" localSheetId="0">'DATOS 1'!$A$1:$AA$97</definedName>
    <definedName name="Print_Titles" localSheetId="1">' RT03-F13'!$1:$1</definedName>
    <definedName name="Print_Titles" localSheetId="13">'1 kg'!$1:$1</definedName>
    <definedName name="Print_Titles" localSheetId="5">'10 g'!$1:$1</definedName>
    <definedName name="Print_Titles" localSheetId="20">'10 kg'!$1:$1</definedName>
    <definedName name="Print_Titles" localSheetId="19">'10 kg C'!$1:$1</definedName>
    <definedName name="Print_Titles" localSheetId="9">'100 g'!$1:$1</definedName>
    <definedName name="Print_Titles" localSheetId="2">'2 g  '!$1:$1</definedName>
    <definedName name="Print_Titles" localSheetId="3">'2 g   +'!$1:$1</definedName>
    <definedName name="Print_Titles" localSheetId="14">'2 kg'!$1:$1</definedName>
    <definedName name="Print_Titles" localSheetId="15">'2 kg +'!$1:$1</definedName>
    <definedName name="Print_Titles" localSheetId="6">'20 g'!$1:$1</definedName>
    <definedName name="Print_Titles" localSheetId="7">'20 g +'!$1:$1</definedName>
    <definedName name="Print_Titles" localSheetId="22">'20 kg C '!$1:$1</definedName>
    <definedName name="Print_Titles" localSheetId="10">'200 g'!$1:$1</definedName>
    <definedName name="Print_Titles" localSheetId="11">'200 g +'!$1:$1</definedName>
    <definedName name="Print_Titles" localSheetId="4">'5 g'!$1:$1</definedName>
    <definedName name="Print_Titles" localSheetId="17">'5 kg'!$1:$1</definedName>
    <definedName name="Print_Titles" localSheetId="16">'5 kg C'!$1:$1</definedName>
    <definedName name="Print_Titles" localSheetId="8">'50 g'!$1:$1</definedName>
    <definedName name="Print_Titles" localSheetId="12">'500 g'!$1:$1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6" l="1"/>
  <c r="G19" i="26"/>
  <c r="I19" i="26"/>
  <c r="J5" i="56"/>
  <c r="D7" i="56"/>
  <c r="D8" i="56"/>
  <c r="D9" i="56"/>
  <c r="F73" i="108"/>
  <c r="E73" i="108"/>
  <c r="H63" i="108"/>
  <c r="F63" i="108"/>
  <c r="E63" i="108"/>
  <c r="D63" i="108"/>
  <c r="G124" i="108"/>
  <c r="B124" i="108"/>
  <c r="G123" i="108"/>
  <c r="B123" i="108"/>
  <c r="F73" i="107"/>
  <c r="E73" i="107"/>
  <c r="H63" i="107"/>
  <c r="F63" i="107"/>
  <c r="E63" i="107"/>
  <c r="D63" i="107"/>
  <c r="G124" i="107"/>
  <c r="B124" i="107"/>
  <c r="G123" i="107"/>
  <c r="B123" i="107"/>
  <c r="F73" i="103"/>
  <c r="E73" i="103"/>
  <c r="C59" i="105"/>
  <c r="C61" i="105"/>
  <c r="D49" i="105"/>
  <c r="H47" i="105"/>
  <c r="D48" i="105"/>
  <c r="D47" i="105"/>
  <c r="H40" i="105"/>
  <c r="H41" i="105"/>
  <c r="G40" i="105"/>
  <c r="G41" i="105"/>
  <c r="F40" i="105"/>
  <c r="F41" i="105"/>
  <c r="E40" i="105"/>
  <c r="D40" i="105"/>
  <c r="D41" i="105"/>
  <c r="C40" i="105"/>
  <c r="C41" i="105"/>
  <c r="H39" i="105"/>
  <c r="G39" i="105"/>
  <c r="F39" i="105"/>
  <c r="E39" i="105"/>
  <c r="E41" i="105"/>
  <c r="D39" i="105"/>
  <c r="C39" i="105"/>
  <c r="I26" i="105"/>
  <c r="I19" i="105"/>
  <c r="G19" i="105"/>
  <c r="D19" i="105"/>
  <c r="I18" i="105"/>
  <c r="F18" i="105"/>
  <c r="D18" i="105"/>
  <c r="B18" i="105"/>
  <c r="J15" i="105"/>
  <c r="G15" i="105"/>
  <c r="C66" i="105"/>
  <c r="C15" i="105"/>
  <c r="I14" i="105"/>
  <c r="G14" i="105"/>
  <c r="C14" i="105"/>
  <c r="C64" i="105"/>
  <c r="C13" i="105"/>
  <c r="C12" i="105"/>
  <c r="C60" i="105"/>
  <c r="H11" i="105"/>
  <c r="C63" i="105"/>
  <c r="C11" i="105"/>
  <c r="B72" i="105"/>
  <c r="H10" i="105"/>
  <c r="G47" i="108"/>
  <c r="C10" i="105"/>
  <c r="A72" i="105"/>
  <c r="H9" i="105"/>
  <c r="C73" i="108"/>
  <c r="D9" i="105"/>
  <c r="B9" i="105"/>
  <c r="I8" i="105"/>
  <c r="B73" i="108"/>
  <c r="G8" i="105"/>
  <c r="D17" i="108"/>
  <c r="D8" i="105"/>
  <c r="B8" i="105"/>
  <c r="I7" i="105"/>
  <c r="D16" i="108"/>
  <c r="G7" i="105"/>
  <c r="D19" i="108"/>
  <c r="D7" i="105"/>
  <c r="B7" i="105"/>
  <c r="H4" i="105"/>
  <c r="J5" i="108"/>
  <c r="J55" i="108"/>
  <c r="J98" i="108"/>
  <c r="G4" i="105"/>
  <c r="D8" i="108"/>
  <c r="F4" i="105"/>
  <c r="D7" i="108"/>
  <c r="E4" i="105"/>
  <c r="H11" i="108"/>
  <c r="D4" i="105"/>
  <c r="E23" i="108"/>
  <c r="C4" i="105"/>
  <c r="E25" i="108"/>
  <c r="B4" i="105"/>
  <c r="D11" i="108"/>
  <c r="A4" i="105"/>
  <c r="D9" i="108"/>
  <c r="G124" i="103"/>
  <c r="B124" i="103"/>
  <c r="G123" i="103"/>
  <c r="B123" i="103"/>
  <c r="D49" i="102"/>
  <c r="H47" i="102"/>
  <c r="D48" i="102"/>
  <c r="D47" i="102"/>
  <c r="H40" i="102"/>
  <c r="H41" i="102"/>
  <c r="G40" i="102"/>
  <c r="G41" i="102"/>
  <c r="F40" i="102"/>
  <c r="F41" i="102"/>
  <c r="E40" i="102"/>
  <c r="D40" i="102"/>
  <c r="D41" i="102"/>
  <c r="C40" i="102"/>
  <c r="C41" i="102"/>
  <c r="H39" i="102"/>
  <c r="G39" i="102"/>
  <c r="F39" i="102"/>
  <c r="E39" i="102"/>
  <c r="E41" i="102"/>
  <c r="D39" i="102"/>
  <c r="C39" i="102"/>
  <c r="I26" i="102"/>
  <c r="I19" i="102"/>
  <c r="G19" i="102"/>
  <c r="D19" i="102"/>
  <c r="I18" i="102"/>
  <c r="F18" i="102"/>
  <c r="D18" i="102"/>
  <c r="B18" i="102"/>
  <c r="J15" i="102"/>
  <c r="G15" i="102"/>
  <c r="C66" i="102"/>
  <c r="C15" i="102"/>
  <c r="I14" i="102"/>
  <c r="G14" i="102"/>
  <c r="C14" i="102"/>
  <c r="C64" i="102"/>
  <c r="C13" i="102"/>
  <c r="C12" i="102"/>
  <c r="C60" i="102"/>
  <c r="H11" i="102"/>
  <c r="C63" i="102"/>
  <c r="C11" i="102"/>
  <c r="B72" i="102"/>
  <c r="H10" i="102"/>
  <c r="G47" i="103"/>
  <c r="C10" i="102"/>
  <c r="A72" i="102"/>
  <c r="H9" i="102"/>
  <c r="C73" i="103"/>
  <c r="D9" i="102"/>
  <c r="H63" i="103"/>
  <c r="B9" i="102"/>
  <c r="F63" i="103"/>
  <c r="I8" i="102"/>
  <c r="B73" i="103"/>
  <c r="G8" i="102"/>
  <c r="D17" i="103"/>
  <c r="D8" i="102"/>
  <c r="B8" i="102"/>
  <c r="I7" i="102"/>
  <c r="D16" i="103"/>
  <c r="G7" i="102"/>
  <c r="D19" i="103"/>
  <c r="D7" i="102"/>
  <c r="E63" i="103"/>
  <c r="B7" i="102"/>
  <c r="D63" i="103"/>
  <c r="H4" i="102"/>
  <c r="J5" i="103"/>
  <c r="J55" i="103"/>
  <c r="J98" i="103"/>
  <c r="G4" i="102"/>
  <c r="F4" i="102"/>
  <c r="D7" i="103"/>
  <c r="E4" i="102"/>
  <c r="H11" i="103"/>
  <c r="D4" i="102"/>
  <c r="D8" i="103"/>
  <c r="C4" i="102"/>
  <c r="E25" i="103"/>
  <c r="B4" i="102"/>
  <c r="D11" i="103"/>
  <c r="A4" i="102"/>
  <c r="D9" i="103"/>
  <c r="B72" i="101"/>
  <c r="D49" i="101"/>
  <c r="H47" i="101"/>
  <c r="D48" i="101"/>
  <c r="D47" i="101"/>
  <c r="H40" i="101"/>
  <c r="G40" i="101"/>
  <c r="F40" i="101"/>
  <c r="F41" i="101"/>
  <c r="E40" i="101"/>
  <c r="E41" i="101"/>
  <c r="D40" i="101"/>
  <c r="C40" i="101"/>
  <c r="H39" i="101"/>
  <c r="H41" i="101"/>
  <c r="G39" i="101"/>
  <c r="G41" i="101"/>
  <c r="F39" i="101"/>
  <c r="E39" i="101"/>
  <c r="D39" i="101"/>
  <c r="D41" i="101"/>
  <c r="C39" i="101"/>
  <c r="C41" i="101"/>
  <c r="I26" i="101"/>
  <c r="I19" i="101"/>
  <c r="G19" i="101"/>
  <c r="D19" i="101"/>
  <c r="I18" i="101"/>
  <c r="F18" i="101"/>
  <c r="D18" i="101"/>
  <c r="B18" i="101"/>
  <c r="J15" i="101"/>
  <c r="G15" i="101"/>
  <c r="C66" i="101"/>
  <c r="C15" i="101"/>
  <c r="I14" i="101"/>
  <c r="G14" i="101"/>
  <c r="C14" i="101"/>
  <c r="C64" i="101"/>
  <c r="C13" i="101"/>
  <c r="C12" i="101"/>
  <c r="C60" i="101"/>
  <c r="H11" i="101"/>
  <c r="C63" i="101"/>
  <c r="C11" i="101"/>
  <c r="H10" i="101"/>
  <c r="G47" i="107"/>
  <c r="C10" i="101"/>
  <c r="A72" i="101"/>
  <c r="H9" i="101"/>
  <c r="C73" i="107"/>
  <c r="D9" i="101"/>
  <c r="B9" i="101"/>
  <c r="I8" i="101"/>
  <c r="B73" i="107"/>
  <c r="G8" i="101"/>
  <c r="D17" i="107"/>
  <c r="D8" i="101"/>
  <c r="B8" i="101"/>
  <c r="I7" i="101"/>
  <c r="D16" i="107"/>
  <c r="G7" i="101"/>
  <c r="D19" i="107"/>
  <c r="D7" i="101"/>
  <c r="B7" i="101"/>
  <c r="H4" i="101"/>
  <c r="J5" i="107"/>
  <c r="J55" i="107"/>
  <c r="J98" i="107"/>
  <c r="G4" i="101"/>
  <c r="D8" i="107"/>
  <c r="F4" i="101"/>
  <c r="D7" i="107"/>
  <c r="E4" i="101"/>
  <c r="H11" i="107"/>
  <c r="D4" i="101"/>
  <c r="E23" i="107"/>
  <c r="C4" i="101"/>
  <c r="E25" i="107"/>
  <c r="B4" i="101"/>
  <c r="D11" i="107"/>
  <c r="A4" i="101"/>
  <c r="D9" i="107"/>
  <c r="G124" i="56"/>
  <c r="G123" i="56"/>
  <c r="D15" i="107"/>
  <c r="A47" i="107"/>
  <c r="I47" i="107"/>
  <c r="D15" i="108"/>
  <c r="A47" i="108"/>
  <c r="I47" i="108"/>
  <c r="C59" i="102"/>
  <c r="C61" i="102"/>
  <c r="A47" i="103"/>
  <c r="I47" i="103"/>
  <c r="E23" i="103"/>
  <c r="C43" i="105"/>
  <c r="C58" i="105"/>
  <c r="H65" i="105"/>
  <c r="H66" i="105"/>
  <c r="H72" i="105"/>
  <c r="C42" i="105"/>
  <c r="B53" i="105"/>
  <c r="F53" i="105"/>
  <c r="H48" i="105"/>
  <c r="C62" i="105"/>
  <c r="C65" i="105"/>
  <c r="D53" i="105"/>
  <c r="C43" i="102"/>
  <c r="C58" i="102"/>
  <c r="H65" i="102"/>
  <c r="H66" i="102"/>
  <c r="H72" i="102"/>
  <c r="C42" i="102"/>
  <c r="B53" i="102"/>
  <c r="F53" i="102"/>
  <c r="H48" i="102"/>
  <c r="C62" i="102"/>
  <c r="C65" i="102"/>
  <c r="D53" i="102"/>
  <c r="C43" i="101"/>
  <c r="C58" i="101"/>
  <c r="H65" i="101"/>
  <c r="H66" i="101"/>
  <c r="H72" i="101"/>
  <c r="C42" i="101"/>
  <c r="B53" i="101"/>
  <c r="F53" i="101"/>
  <c r="H48" i="101"/>
  <c r="C62" i="101"/>
  <c r="C65" i="101"/>
  <c r="D53" i="101"/>
  <c r="C59" i="101"/>
  <c r="C61" i="101"/>
  <c r="B124" i="56"/>
  <c r="B123" i="56"/>
  <c r="H53" i="105"/>
  <c r="C72" i="105"/>
  <c r="D72" i="105"/>
  <c r="E72" i="105"/>
  <c r="D73" i="108"/>
  <c r="J73" i="108"/>
  <c r="H53" i="102"/>
  <c r="C72" i="102"/>
  <c r="D72" i="102"/>
  <c r="E72" i="102"/>
  <c r="D73" i="103"/>
  <c r="J73" i="103"/>
  <c r="H53" i="101"/>
  <c r="C72" i="101"/>
  <c r="D72" i="101"/>
  <c r="E72" i="101"/>
  <c r="D73" i="107"/>
  <c r="J73" i="107"/>
  <c r="C60" i="100"/>
  <c r="C59" i="100"/>
  <c r="C61" i="100"/>
  <c r="D49" i="100"/>
  <c r="H47" i="100"/>
  <c r="D48" i="100"/>
  <c r="D47" i="100"/>
  <c r="H40" i="100"/>
  <c r="H41" i="100"/>
  <c r="G40" i="100"/>
  <c r="G41" i="100"/>
  <c r="F40" i="100"/>
  <c r="E40" i="100"/>
  <c r="D40" i="100"/>
  <c r="D41" i="100"/>
  <c r="C40" i="100"/>
  <c r="C41" i="100"/>
  <c r="H39" i="100"/>
  <c r="G39" i="100"/>
  <c r="F39" i="100"/>
  <c r="F41" i="100"/>
  <c r="E39" i="100"/>
  <c r="D39" i="100"/>
  <c r="C39" i="100"/>
  <c r="I26" i="100"/>
  <c r="I19" i="100"/>
  <c r="G19" i="100"/>
  <c r="D19" i="100"/>
  <c r="I18" i="100"/>
  <c r="F18" i="100"/>
  <c r="D18" i="100"/>
  <c r="B18" i="100"/>
  <c r="J15" i="100"/>
  <c r="G15" i="100"/>
  <c r="C66" i="100"/>
  <c r="C15" i="100"/>
  <c r="I14" i="100"/>
  <c r="G14" i="100"/>
  <c r="C14" i="100"/>
  <c r="C64" i="100"/>
  <c r="C13" i="100"/>
  <c r="C12" i="100"/>
  <c r="H11" i="100"/>
  <c r="C63" i="100"/>
  <c r="C11" i="100"/>
  <c r="B72" i="100"/>
  <c r="H10" i="100"/>
  <c r="C10" i="100"/>
  <c r="A72" i="100"/>
  <c r="H9" i="100"/>
  <c r="D9" i="100"/>
  <c r="B9" i="100"/>
  <c r="I8" i="100"/>
  <c r="G8" i="100"/>
  <c r="D8" i="100"/>
  <c r="B8" i="100"/>
  <c r="I7" i="100"/>
  <c r="G7" i="100"/>
  <c r="D7" i="100"/>
  <c r="B7" i="100"/>
  <c r="H4" i="100"/>
  <c r="G4" i="100"/>
  <c r="F4" i="100"/>
  <c r="E4" i="100"/>
  <c r="H11" i="56"/>
  <c r="D4" i="100"/>
  <c r="C4" i="100"/>
  <c r="B4" i="100"/>
  <c r="A4" i="100"/>
  <c r="C59" i="99"/>
  <c r="C61" i="99"/>
  <c r="D49" i="99"/>
  <c r="H47" i="99"/>
  <c r="D48" i="99"/>
  <c r="D47" i="99"/>
  <c r="H40" i="99"/>
  <c r="H41" i="99"/>
  <c r="G40" i="99"/>
  <c r="G41" i="99"/>
  <c r="F40" i="99"/>
  <c r="F41" i="99"/>
  <c r="E40" i="99"/>
  <c r="D40" i="99"/>
  <c r="D41" i="99"/>
  <c r="C40" i="99"/>
  <c r="C41" i="99"/>
  <c r="H39" i="99"/>
  <c r="G39" i="99"/>
  <c r="F39" i="99"/>
  <c r="E39" i="99"/>
  <c r="E41" i="99"/>
  <c r="D39" i="99"/>
  <c r="C39" i="99"/>
  <c r="I26" i="99"/>
  <c r="I19" i="99"/>
  <c r="G19" i="99"/>
  <c r="D19" i="99"/>
  <c r="I18" i="99"/>
  <c r="F18" i="99"/>
  <c r="D18" i="99"/>
  <c r="B18" i="99"/>
  <c r="J15" i="99"/>
  <c r="G15" i="99"/>
  <c r="C66" i="99"/>
  <c r="C15" i="99"/>
  <c r="I14" i="99"/>
  <c r="G14" i="99"/>
  <c r="C14" i="99"/>
  <c r="C64" i="99"/>
  <c r="C13" i="99"/>
  <c r="C12" i="99"/>
  <c r="C60" i="99"/>
  <c r="H11" i="99"/>
  <c r="C63" i="99"/>
  <c r="C11" i="99"/>
  <c r="B72" i="99"/>
  <c r="H10" i="99"/>
  <c r="C10" i="99"/>
  <c r="A72" i="99"/>
  <c r="H9" i="99"/>
  <c r="D9" i="99"/>
  <c r="B9" i="99"/>
  <c r="I8" i="99"/>
  <c r="G8" i="99"/>
  <c r="D8" i="99"/>
  <c r="B8" i="99"/>
  <c r="I7" i="99"/>
  <c r="G7" i="99"/>
  <c r="D7" i="99"/>
  <c r="B7" i="99"/>
  <c r="H4" i="99"/>
  <c r="G4" i="99"/>
  <c r="F4" i="99"/>
  <c r="E4" i="99"/>
  <c r="D4" i="99"/>
  <c r="C4" i="99"/>
  <c r="B4" i="99"/>
  <c r="A4" i="99"/>
  <c r="C59" i="98"/>
  <c r="C61" i="98"/>
  <c r="D49" i="98"/>
  <c r="H47" i="98"/>
  <c r="D48" i="98"/>
  <c r="D47" i="98"/>
  <c r="H40" i="98"/>
  <c r="H41" i="98"/>
  <c r="G40" i="98"/>
  <c r="G41" i="98"/>
  <c r="F40" i="98"/>
  <c r="F41" i="98"/>
  <c r="E40" i="98"/>
  <c r="D40" i="98"/>
  <c r="D41" i="98"/>
  <c r="C40" i="98"/>
  <c r="C41" i="98"/>
  <c r="H39" i="98"/>
  <c r="G39" i="98"/>
  <c r="F39" i="98"/>
  <c r="E39" i="98"/>
  <c r="E41" i="98"/>
  <c r="D39" i="98"/>
  <c r="C39" i="98"/>
  <c r="I26" i="98"/>
  <c r="I19" i="98"/>
  <c r="G19" i="98"/>
  <c r="D19" i="98"/>
  <c r="I18" i="98"/>
  <c r="F18" i="98"/>
  <c r="D18" i="98"/>
  <c r="B18" i="98"/>
  <c r="J15" i="98"/>
  <c r="G15" i="98"/>
  <c r="C66" i="98"/>
  <c r="C15" i="98"/>
  <c r="I14" i="98"/>
  <c r="G14" i="98"/>
  <c r="C14" i="98"/>
  <c r="C64" i="98"/>
  <c r="C13" i="98"/>
  <c r="C12" i="98"/>
  <c r="C60" i="98"/>
  <c r="H11" i="98"/>
  <c r="C63" i="98"/>
  <c r="C11" i="98"/>
  <c r="B72" i="98"/>
  <c r="H10" i="98"/>
  <c r="C10" i="98"/>
  <c r="A72" i="98"/>
  <c r="H9" i="98"/>
  <c r="D9" i="98"/>
  <c r="B9" i="98"/>
  <c r="I8" i="98"/>
  <c r="G8" i="98"/>
  <c r="D8" i="98"/>
  <c r="B8" i="98"/>
  <c r="I7" i="98"/>
  <c r="G7" i="98"/>
  <c r="D7" i="98"/>
  <c r="B7" i="98"/>
  <c r="H4" i="98"/>
  <c r="G4" i="98"/>
  <c r="F4" i="98"/>
  <c r="E4" i="98"/>
  <c r="D4" i="98"/>
  <c r="C4" i="98"/>
  <c r="B4" i="98"/>
  <c r="A4" i="98"/>
  <c r="C59" i="97"/>
  <c r="C61" i="97"/>
  <c r="D49" i="97"/>
  <c r="H47" i="97"/>
  <c r="D48" i="97"/>
  <c r="D47" i="97"/>
  <c r="H40" i="97"/>
  <c r="H41" i="97"/>
  <c r="G40" i="97"/>
  <c r="G41" i="97"/>
  <c r="F40" i="97"/>
  <c r="F41" i="97"/>
  <c r="E40" i="97"/>
  <c r="D40" i="97"/>
  <c r="D41" i="97"/>
  <c r="C40" i="97"/>
  <c r="C41" i="97"/>
  <c r="H39" i="97"/>
  <c r="G39" i="97"/>
  <c r="F39" i="97"/>
  <c r="E39" i="97"/>
  <c r="E41" i="97"/>
  <c r="D39" i="97"/>
  <c r="C39" i="97"/>
  <c r="I26" i="97"/>
  <c r="I19" i="97"/>
  <c r="G19" i="97"/>
  <c r="D19" i="97"/>
  <c r="I18" i="97"/>
  <c r="F18" i="97"/>
  <c r="D18" i="97"/>
  <c r="B18" i="97"/>
  <c r="J15" i="97"/>
  <c r="G15" i="97"/>
  <c r="C66" i="97"/>
  <c r="C15" i="97"/>
  <c r="I14" i="97"/>
  <c r="G14" i="97"/>
  <c r="C14" i="97"/>
  <c r="C64" i="97"/>
  <c r="C13" i="97"/>
  <c r="C12" i="97"/>
  <c r="C60" i="97"/>
  <c r="H11" i="97"/>
  <c r="C63" i="97"/>
  <c r="C11" i="97"/>
  <c r="B72" i="97"/>
  <c r="H10" i="97"/>
  <c r="C10" i="97"/>
  <c r="A72" i="97"/>
  <c r="H9" i="97"/>
  <c r="D9" i="97"/>
  <c r="B9" i="97"/>
  <c r="I8" i="97"/>
  <c r="G8" i="97"/>
  <c r="D8" i="97"/>
  <c r="B8" i="97"/>
  <c r="I7" i="97"/>
  <c r="G7" i="97"/>
  <c r="D7" i="97"/>
  <c r="B7" i="97"/>
  <c r="H4" i="97"/>
  <c r="G4" i="97"/>
  <c r="F4" i="97"/>
  <c r="E4" i="97"/>
  <c r="D4" i="97"/>
  <c r="C4" i="97"/>
  <c r="B4" i="97"/>
  <c r="A4" i="97"/>
  <c r="C59" i="96"/>
  <c r="C61" i="96"/>
  <c r="D49" i="96"/>
  <c r="H47" i="96"/>
  <c r="D48" i="96"/>
  <c r="D47" i="96"/>
  <c r="H40" i="96"/>
  <c r="H41" i="96"/>
  <c r="G40" i="96"/>
  <c r="F40" i="96"/>
  <c r="F41" i="96"/>
  <c r="E40" i="96"/>
  <c r="D40" i="96"/>
  <c r="D41" i="96"/>
  <c r="C40" i="96"/>
  <c r="C41" i="96"/>
  <c r="H39" i="96"/>
  <c r="G39" i="96"/>
  <c r="F39" i="96"/>
  <c r="E39" i="96"/>
  <c r="E41" i="96"/>
  <c r="D39" i="96"/>
  <c r="C39" i="96"/>
  <c r="I26" i="96"/>
  <c r="I19" i="96"/>
  <c r="G19" i="96"/>
  <c r="D19" i="96"/>
  <c r="I18" i="96"/>
  <c r="F18" i="96"/>
  <c r="D18" i="96"/>
  <c r="B18" i="96"/>
  <c r="J15" i="96"/>
  <c r="G15" i="96"/>
  <c r="C66" i="96"/>
  <c r="C15" i="96"/>
  <c r="I14" i="96"/>
  <c r="G14" i="96"/>
  <c r="C14" i="96"/>
  <c r="C64" i="96"/>
  <c r="C13" i="96"/>
  <c r="C12" i="96"/>
  <c r="C60" i="96"/>
  <c r="H11" i="96"/>
  <c r="C63" i="96"/>
  <c r="C11" i="96"/>
  <c r="B72" i="96"/>
  <c r="H10" i="96"/>
  <c r="C10" i="96"/>
  <c r="A72" i="96"/>
  <c r="H9" i="96"/>
  <c r="D9" i="96"/>
  <c r="B9" i="96"/>
  <c r="I8" i="96"/>
  <c r="G8" i="96"/>
  <c r="D8" i="96"/>
  <c r="B8" i="96"/>
  <c r="I7" i="96"/>
  <c r="G7" i="96"/>
  <c r="D7" i="96"/>
  <c r="B7" i="96"/>
  <c r="H4" i="96"/>
  <c r="G4" i="96"/>
  <c r="F4" i="96"/>
  <c r="E4" i="96"/>
  <c r="D4" i="96"/>
  <c r="C4" i="96"/>
  <c r="B4" i="96"/>
  <c r="A4" i="96"/>
  <c r="C59" i="95"/>
  <c r="C61" i="95"/>
  <c r="D49" i="95"/>
  <c r="H47" i="95"/>
  <c r="D48" i="95"/>
  <c r="D47" i="95"/>
  <c r="H40" i="95"/>
  <c r="H41" i="95"/>
  <c r="G40" i="95"/>
  <c r="G41" i="95"/>
  <c r="F40" i="95"/>
  <c r="F41" i="95"/>
  <c r="E40" i="95"/>
  <c r="D40" i="95"/>
  <c r="D41" i="95"/>
  <c r="C40" i="95"/>
  <c r="C41" i="95"/>
  <c r="H39" i="95"/>
  <c r="G39" i="95"/>
  <c r="F39" i="95"/>
  <c r="E39" i="95"/>
  <c r="D39" i="95"/>
  <c r="C39" i="95"/>
  <c r="I26" i="95"/>
  <c r="I19" i="95"/>
  <c r="G19" i="95"/>
  <c r="D19" i="95"/>
  <c r="I18" i="95"/>
  <c r="F18" i="95"/>
  <c r="D18" i="95"/>
  <c r="B18" i="95"/>
  <c r="J15" i="95"/>
  <c r="G15" i="95"/>
  <c r="C66" i="95"/>
  <c r="C15" i="95"/>
  <c r="I14" i="95"/>
  <c r="G14" i="95"/>
  <c r="C14" i="95"/>
  <c r="C64" i="95"/>
  <c r="C13" i="95"/>
  <c r="C12" i="95"/>
  <c r="C60" i="95"/>
  <c r="H11" i="95"/>
  <c r="C63" i="95"/>
  <c r="C11" i="95"/>
  <c r="B72" i="95"/>
  <c r="H10" i="95"/>
  <c r="C10" i="95"/>
  <c r="A72" i="95"/>
  <c r="H9" i="95"/>
  <c r="D9" i="95"/>
  <c r="B9" i="95"/>
  <c r="I8" i="95"/>
  <c r="G8" i="95"/>
  <c r="D8" i="95"/>
  <c r="B8" i="95"/>
  <c r="I7" i="95"/>
  <c r="G7" i="95"/>
  <c r="D7" i="95"/>
  <c r="B7" i="95"/>
  <c r="H4" i="95"/>
  <c r="G4" i="95"/>
  <c r="F4" i="95"/>
  <c r="E4" i="95"/>
  <c r="D4" i="95"/>
  <c r="C4" i="95"/>
  <c r="B4" i="95"/>
  <c r="A4" i="95"/>
  <c r="C59" i="94"/>
  <c r="C61" i="94"/>
  <c r="D49" i="94"/>
  <c r="H47" i="94"/>
  <c r="D48" i="94"/>
  <c r="D47" i="94"/>
  <c r="H40" i="94"/>
  <c r="H41" i="94"/>
  <c r="G40" i="94"/>
  <c r="G41" i="94"/>
  <c r="F40" i="94"/>
  <c r="E40" i="94"/>
  <c r="D40" i="94"/>
  <c r="D41" i="94"/>
  <c r="C40" i="94"/>
  <c r="C41" i="94"/>
  <c r="H39" i="94"/>
  <c r="G39" i="94"/>
  <c r="F39" i="94"/>
  <c r="F41" i="94"/>
  <c r="E39" i="94"/>
  <c r="E41" i="94"/>
  <c r="D39" i="94"/>
  <c r="C39" i="94"/>
  <c r="I26" i="94"/>
  <c r="I19" i="94"/>
  <c r="G19" i="94"/>
  <c r="D19" i="94"/>
  <c r="I18" i="94"/>
  <c r="F18" i="94"/>
  <c r="D18" i="94"/>
  <c r="B18" i="94"/>
  <c r="J15" i="94"/>
  <c r="G15" i="94"/>
  <c r="C66" i="94"/>
  <c r="C15" i="94"/>
  <c r="I14" i="94"/>
  <c r="G14" i="94"/>
  <c r="C14" i="94"/>
  <c r="C64" i="94"/>
  <c r="C13" i="94"/>
  <c r="C12" i="94"/>
  <c r="C60" i="94"/>
  <c r="H11" i="94"/>
  <c r="C63" i="94"/>
  <c r="C11" i="94"/>
  <c r="B72" i="94"/>
  <c r="H10" i="94"/>
  <c r="C10" i="94"/>
  <c r="A72" i="94"/>
  <c r="H9" i="94"/>
  <c r="D9" i="94"/>
  <c r="B9" i="94"/>
  <c r="I8" i="94"/>
  <c r="G8" i="94"/>
  <c r="D8" i="94"/>
  <c r="B8" i="94"/>
  <c r="I7" i="94"/>
  <c r="G7" i="94"/>
  <c r="D7" i="94"/>
  <c r="B7" i="94"/>
  <c r="H4" i="94"/>
  <c r="G4" i="94"/>
  <c r="F4" i="94"/>
  <c r="E4" i="94"/>
  <c r="D4" i="94"/>
  <c r="C4" i="94"/>
  <c r="B4" i="94"/>
  <c r="A4" i="94"/>
  <c r="C59" i="93"/>
  <c r="C61" i="93"/>
  <c r="D49" i="93"/>
  <c r="H47" i="93"/>
  <c r="D48" i="93"/>
  <c r="D47" i="93"/>
  <c r="H40" i="93"/>
  <c r="H41" i="93"/>
  <c r="G40" i="93"/>
  <c r="G41" i="93"/>
  <c r="F40" i="93"/>
  <c r="F41" i="93"/>
  <c r="E40" i="93"/>
  <c r="D40" i="93"/>
  <c r="D41" i="93"/>
  <c r="C40" i="93"/>
  <c r="C41" i="93"/>
  <c r="H39" i="93"/>
  <c r="G39" i="93"/>
  <c r="F39" i="93"/>
  <c r="E39" i="93"/>
  <c r="E41" i="93"/>
  <c r="D39" i="93"/>
  <c r="C39" i="93"/>
  <c r="I26" i="93"/>
  <c r="I19" i="93"/>
  <c r="G19" i="93"/>
  <c r="D19" i="93"/>
  <c r="I18" i="93"/>
  <c r="F18" i="93"/>
  <c r="D18" i="93"/>
  <c r="B18" i="93"/>
  <c r="J15" i="93"/>
  <c r="G15" i="93"/>
  <c r="C66" i="93"/>
  <c r="C15" i="93"/>
  <c r="I14" i="93"/>
  <c r="G14" i="93"/>
  <c r="C14" i="93"/>
  <c r="C64" i="93"/>
  <c r="C13" i="93"/>
  <c r="C12" i="93"/>
  <c r="C60" i="93"/>
  <c r="H11" i="93"/>
  <c r="C63" i="93"/>
  <c r="C11" i="93"/>
  <c r="B72" i="93"/>
  <c r="H10" i="93"/>
  <c r="C10" i="93"/>
  <c r="A72" i="93"/>
  <c r="H9" i="93"/>
  <c r="D9" i="93"/>
  <c r="B9" i="93"/>
  <c r="I8" i="93"/>
  <c r="G8" i="93"/>
  <c r="D8" i="93"/>
  <c r="B8" i="93"/>
  <c r="I7" i="93"/>
  <c r="G7" i="93"/>
  <c r="D7" i="93"/>
  <c r="B7" i="93"/>
  <c r="H4" i="93"/>
  <c r="G4" i="93"/>
  <c r="F4" i="93"/>
  <c r="E4" i="93"/>
  <c r="D4" i="93"/>
  <c r="C4" i="93"/>
  <c r="B4" i="93"/>
  <c r="A4" i="93"/>
  <c r="C59" i="92"/>
  <c r="C61" i="92"/>
  <c r="D49" i="92"/>
  <c r="H47" i="92"/>
  <c r="D48" i="92"/>
  <c r="D47" i="92"/>
  <c r="H40" i="92"/>
  <c r="H41" i="92"/>
  <c r="G40" i="92"/>
  <c r="G41" i="92"/>
  <c r="F40" i="92"/>
  <c r="F41" i="92"/>
  <c r="E40" i="92"/>
  <c r="D40" i="92"/>
  <c r="D41" i="92"/>
  <c r="C40" i="92"/>
  <c r="C41" i="92"/>
  <c r="H39" i="92"/>
  <c r="G39" i="92"/>
  <c r="F39" i="92"/>
  <c r="E39" i="92"/>
  <c r="E41" i="92"/>
  <c r="D39" i="92"/>
  <c r="C39" i="92"/>
  <c r="I26" i="92"/>
  <c r="I19" i="92"/>
  <c r="G19" i="92"/>
  <c r="D19" i="92"/>
  <c r="I18" i="92"/>
  <c r="F18" i="92"/>
  <c r="D18" i="92"/>
  <c r="B18" i="92"/>
  <c r="J15" i="92"/>
  <c r="G15" i="92"/>
  <c r="C66" i="92"/>
  <c r="C15" i="92"/>
  <c r="I14" i="92"/>
  <c r="G14" i="92"/>
  <c r="C14" i="92"/>
  <c r="C64" i="92"/>
  <c r="C13" i="92"/>
  <c r="C12" i="92"/>
  <c r="C60" i="92"/>
  <c r="H11" i="92"/>
  <c r="C63" i="92"/>
  <c r="C11" i="92"/>
  <c r="B72" i="92"/>
  <c r="H10" i="92"/>
  <c r="C10" i="92"/>
  <c r="A72" i="92"/>
  <c r="H9" i="92"/>
  <c r="D9" i="92"/>
  <c r="B9" i="92"/>
  <c r="I8" i="92"/>
  <c r="G8" i="92"/>
  <c r="D8" i="92"/>
  <c r="B8" i="92"/>
  <c r="I7" i="92"/>
  <c r="G7" i="92"/>
  <c r="D7" i="92"/>
  <c r="B7" i="92"/>
  <c r="H4" i="92"/>
  <c r="G4" i="92"/>
  <c r="F4" i="92"/>
  <c r="E4" i="92"/>
  <c r="D4" i="92"/>
  <c r="C4" i="92"/>
  <c r="B4" i="92"/>
  <c r="A4" i="92"/>
  <c r="C60" i="91"/>
  <c r="C59" i="91"/>
  <c r="C61" i="91"/>
  <c r="D49" i="91"/>
  <c r="D48" i="91"/>
  <c r="D47" i="91"/>
  <c r="H40" i="91"/>
  <c r="H41" i="91"/>
  <c r="G40" i="91"/>
  <c r="G41" i="91"/>
  <c r="F40" i="91"/>
  <c r="E40" i="91"/>
  <c r="D40" i="91"/>
  <c r="C40" i="91"/>
  <c r="C41" i="91"/>
  <c r="H39" i="91"/>
  <c r="G39" i="91"/>
  <c r="F39" i="91"/>
  <c r="F41" i="91"/>
  <c r="E39" i="91"/>
  <c r="E41" i="91"/>
  <c r="D39" i="91"/>
  <c r="C39" i="91"/>
  <c r="I26" i="91"/>
  <c r="I19" i="91"/>
  <c r="G19" i="91"/>
  <c r="D19" i="91"/>
  <c r="I18" i="91"/>
  <c r="F18" i="91"/>
  <c r="D18" i="91"/>
  <c r="B18" i="91"/>
  <c r="J15" i="91"/>
  <c r="G15" i="91"/>
  <c r="C66" i="91"/>
  <c r="C15" i="91"/>
  <c r="I14" i="91"/>
  <c r="G14" i="91"/>
  <c r="C14" i="91"/>
  <c r="C64" i="91"/>
  <c r="C13" i="91"/>
  <c r="C12" i="91"/>
  <c r="H11" i="91"/>
  <c r="C63" i="91"/>
  <c r="C11" i="91"/>
  <c r="B72" i="91"/>
  <c r="H10" i="91"/>
  <c r="C10" i="91"/>
  <c r="A72" i="91"/>
  <c r="H9" i="91"/>
  <c r="D9" i="91"/>
  <c r="B9" i="91"/>
  <c r="I8" i="91"/>
  <c r="G8" i="91"/>
  <c r="D8" i="91"/>
  <c r="B8" i="91"/>
  <c r="I7" i="91"/>
  <c r="G7" i="91"/>
  <c r="D7" i="91"/>
  <c r="B7" i="91"/>
  <c r="H4" i="91"/>
  <c r="G4" i="91"/>
  <c r="F4" i="91"/>
  <c r="E4" i="91"/>
  <c r="D4" i="91"/>
  <c r="C4" i="91"/>
  <c r="B4" i="91"/>
  <c r="A4" i="91"/>
  <c r="C60" i="90"/>
  <c r="C59" i="90"/>
  <c r="C61" i="90"/>
  <c r="D49" i="90"/>
  <c r="H47" i="90"/>
  <c r="D48" i="90"/>
  <c r="D47" i="90"/>
  <c r="H40" i="90"/>
  <c r="H41" i="90"/>
  <c r="G40" i="90"/>
  <c r="G41" i="90"/>
  <c r="F40" i="90"/>
  <c r="E40" i="90"/>
  <c r="D40" i="90"/>
  <c r="D41" i="90"/>
  <c r="C40" i="90"/>
  <c r="C41" i="90"/>
  <c r="H39" i="90"/>
  <c r="G39" i="90"/>
  <c r="F39" i="90"/>
  <c r="F41" i="90"/>
  <c r="E39" i="90"/>
  <c r="E41" i="90"/>
  <c r="D39" i="90"/>
  <c r="C39" i="90"/>
  <c r="I26" i="90"/>
  <c r="I19" i="90"/>
  <c r="G19" i="90"/>
  <c r="D19" i="90"/>
  <c r="I18" i="90"/>
  <c r="F18" i="90"/>
  <c r="D18" i="90"/>
  <c r="B18" i="90"/>
  <c r="J15" i="90"/>
  <c r="G15" i="90"/>
  <c r="C66" i="90"/>
  <c r="C15" i="90"/>
  <c r="I14" i="90"/>
  <c r="G14" i="90"/>
  <c r="C14" i="90"/>
  <c r="C64" i="90"/>
  <c r="C13" i="90"/>
  <c r="C12" i="90"/>
  <c r="H11" i="90"/>
  <c r="C63" i="90"/>
  <c r="C11" i="90"/>
  <c r="B72" i="90"/>
  <c r="H10" i="90"/>
  <c r="C10" i="90"/>
  <c r="A72" i="90"/>
  <c r="H9" i="90"/>
  <c r="D9" i="90"/>
  <c r="B9" i="90"/>
  <c r="I8" i="90"/>
  <c r="G8" i="90"/>
  <c r="D8" i="90"/>
  <c r="B8" i="90"/>
  <c r="I7" i="90"/>
  <c r="G7" i="90"/>
  <c r="D7" i="90"/>
  <c r="B7" i="90"/>
  <c r="H4" i="90"/>
  <c r="G4" i="90"/>
  <c r="F4" i="90"/>
  <c r="E4" i="90"/>
  <c r="D4" i="90"/>
  <c r="C4" i="90"/>
  <c r="B4" i="90"/>
  <c r="A4" i="90"/>
  <c r="C60" i="89"/>
  <c r="C59" i="89"/>
  <c r="C61" i="89"/>
  <c r="D49" i="89"/>
  <c r="H47" i="89"/>
  <c r="D48" i="89"/>
  <c r="D47" i="89"/>
  <c r="H40" i="89"/>
  <c r="H41" i="89"/>
  <c r="G40" i="89"/>
  <c r="G41" i="89"/>
  <c r="F40" i="89"/>
  <c r="E40" i="89"/>
  <c r="D40" i="89"/>
  <c r="D41" i="89"/>
  <c r="C40" i="89"/>
  <c r="C41" i="89"/>
  <c r="H39" i="89"/>
  <c r="G39" i="89"/>
  <c r="F39" i="89"/>
  <c r="F41" i="89"/>
  <c r="E39" i="89"/>
  <c r="E41" i="89"/>
  <c r="D39" i="89"/>
  <c r="C39" i="89"/>
  <c r="I26" i="89"/>
  <c r="I19" i="89"/>
  <c r="G19" i="89"/>
  <c r="D19" i="89"/>
  <c r="I18" i="89"/>
  <c r="F18" i="89"/>
  <c r="D18" i="89"/>
  <c r="B18" i="89"/>
  <c r="J15" i="89"/>
  <c r="G15" i="89"/>
  <c r="C66" i="89"/>
  <c r="C15" i="89"/>
  <c r="I14" i="89"/>
  <c r="G14" i="89"/>
  <c r="C14" i="89"/>
  <c r="C64" i="89"/>
  <c r="C13" i="89"/>
  <c r="C12" i="89"/>
  <c r="H11" i="89"/>
  <c r="C63" i="89"/>
  <c r="C11" i="89"/>
  <c r="B72" i="89"/>
  <c r="H10" i="89"/>
  <c r="C10" i="89"/>
  <c r="A72" i="89"/>
  <c r="H9" i="89"/>
  <c r="D9" i="89"/>
  <c r="B9" i="89"/>
  <c r="I8" i="89"/>
  <c r="G8" i="89"/>
  <c r="D8" i="89"/>
  <c r="B8" i="89"/>
  <c r="I7" i="89"/>
  <c r="G7" i="89"/>
  <c r="D7" i="89"/>
  <c r="B7" i="89"/>
  <c r="H4" i="89"/>
  <c r="G4" i="89"/>
  <c r="F4" i="89"/>
  <c r="E4" i="89"/>
  <c r="D4" i="89"/>
  <c r="C4" i="89"/>
  <c r="B4" i="89"/>
  <c r="A4" i="89"/>
  <c r="C59" i="88"/>
  <c r="C61" i="88"/>
  <c r="D49" i="88"/>
  <c r="H47" i="88"/>
  <c r="D48" i="88"/>
  <c r="D47" i="88"/>
  <c r="H40" i="88"/>
  <c r="H41" i="88"/>
  <c r="G40" i="88"/>
  <c r="G41" i="88"/>
  <c r="F40" i="88"/>
  <c r="F41" i="88"/>
  <c r="E40" i="88"/>
  <c r="D40" i="88"/>
  <c r="D41" i="88"/>
  <c r="C40" i="88"/>
  <c r="C41" i="88"/>
  <c r="H39" i="88"/>
  <c r="G39" i="88"/>
  <c r="F39" i="88"/>
  <c r="E39" i="88"/>
  <c r="E41" i="88"/>
  <c r="D39" i="88"/>
  <c r="C39" i="88"/>
  <c r="I26" i="88"/>
  <c r="I19" i="88"/>
  <c r="G19" i="88"/>
  <c r="D19" i="88"/>
  <c r="I18" i="88"/>
  <c r="F18" i="88"/>
  <c r="D18" i="88"/>
  <c r="B18" i="88"/>
  <c r="J15" i="88"/>
  <c r="G15" i="88"/>
  <c r="C66" i="88"/>
  <c r="C15" i="88"/>
  <c r="I14" i="88"/>
  <c r="G14" i="88"/>
  <c r="C14" i="88"/>
  <c r="C64" i="88"/>
  <c r="C13" i="88"/>
  <c r="C12" i="88"/>
  <c r="C60" i="88"/>
  <c r="H11" i="88"/>
  <c r="C63" i="88"/>
  <c r="C11" i="88"/>
  <c r="B72" i="88"/>
  <c r="H10" i="88"/>
  <c r="C10" i="88"/>
  <c r="A72" i="88"/>
  <c r="H9" i="88"/>
  <c r="D9" i="88"/>
  <c r="B9" i="88"/>
  <c r="I8" i="88"/>
  <c r="G8" i="88"/>
  <c r="D8" i="88"/>
  <c r="B8" i="88"/>
  <c r="I7" i="88"/>
  <c r="G7" i="88"/>
  <c r="D7" i="88"/>
  <c r="B7" i="88"/>
  <c r="H4" i="88"/>
  <c r="G4" i="88"/>
  <c r="F4" i="88"/>
  <c r="E4" i="88"/>
  <c r="D4" i="88"/>
  <c r="C4" i="88"/>
  <c r="B4" i="88"/>
  <c r="A4" i="88"/>
  <c r="B72" i="87"/>
  <c r="D49" i="87"/>
  <c r="H47" i="87"/>
  <c r="D48" i="87"/>
  <c r="D47" i="87"/>
  <c r="H40" i="87"/>
  <c r="G40" i="87"/>
  <c r="F40" i="87"/>
  <c r="F41" i="87"/>
  <c r="E40" i="87"/>
  <c r="E41" i="87"/>
  <c r="D40" i="87"/>
  <c r="C40" i="87"/>
  <c r="H39" i="87"/>
  <c r="H41" i="87"/>
  <c r="G39" i="87"/>
  <c r="G41" i="87"/>
  <c r="F39" i="87"/>
  <c r="E39" i="87"/>
  <c r="D39" i="87"/>
  <c r="D41" i="87"/>
  <c r="C39" i="87"/>
  <c r="C41" i="87"/>
  <c r="I26" i="87"/>
  <c r="I19" i="87"/>
  <c r="G19" i="87"/>
  <c r="D19" i="87"/>
  <c r="I18" i="87"/>
  <c r="F18" i="87"/>
  <c r="D18" i="87"/>
  <c r="B18" i="87"/>
  <c r="J15" i="87"/>
  <c r="G15" i="87"/>
  <c r="C66" i="87"/>
  <c r="C15" i="87"/>
  <c r="I14" i="87"/>
  <c r="G14" i="87"/>
  <c r="C14" i="87"/>
  <c r="C64" i="87"/>
  <c r="C13" i="87"/>
  <c r="C12" i="87"/>
  <c r="C60" i="87"/>
  <c r="H11" i="87"/>
  <c r="C63" i="87"/>
  <c r="C11" i="87"/>
  <c r="H10" i="87"/>
  <c r="C10" i="87"/>
  <c r="A72" i="87"/>
  <c r="H9" i="87"/>
  <c r="D9" i="87"/>
  <c r="B9" i="87"/>
  <c r="I8" i="87"/>
  <c r="G8" i="87"/>
  <c r="D8" i="87"/>
  <c r="B8" i="87"/>
  <c r="I7" i="87"/>
  <c r="G7" i="87"/>
  <c r="D7" i="87"/>
  <c r="B7" i="87"/>
  <c r="H4" i="87"/>
  <c r="G4" i="87"/>
  <c r="F4" i="87"/>
  <c r="E4" i="87"/>
  <c r="D4" i="87"/>
  <c r="C4" i="87"/>
  <c r="B4" i="87"/>
  <c r="A4" i="87"/>
  <c r="C59" i="86"/>
  <c r="C61" i="86"/>
  <c r="D49" i="86"/>
  <c r="H47" i="86"/>
  <c r="D48" i="86"/>
  <c r="D47" i="86"/>
  <c r="H40" i="86"/>
  <c r="H41" i="86"/>
  <c r="G40" i="86"/>
  <c r="F40" i="86"/>
  <c r="F41" i="86"/>
  <c r="E40" i="86"/>
  <c r="D40" i="86"/>
  <c r="D41" i="86"/>
  <c r="C40" i="86"/>
  <c r="C41" i="86"/>
  <c r="H39" i="86"/>
  <c r="G39" i="86"/>
  <c r="F39" i="86"/>
  <c r="E39" i="86"/>
  <c r="E41" i="86"/>
  <c r="D39" i="86"/>
  <c r="C39" i="86"/>
  <c r="I26" i="86"/>
  <c r="I19" i="86"/>
  <c r="G19" i="86"/>
  <c r="D19" i="86"/>
  <c r="I18" i="86"/>
  <c r="F18" i="86"/>
  <c r="D18" i="86"/>
  <c r="B18" i="86"/>
  <c r="J15" i="86"/>
  <c r="G15" i="86"/>
  <c r="C66" i="86"/>
  <c r="C15" i="86"/>
  <c r="I14" i="86"/>
  <c r="G14" i="86"/>
  <c r="C14" i="86"/>
  <c r="C64" i="86"/>
  <c r="C13" i="86"/>
  <c r="C12" i="86"/>
  <c r="C60" i="86"/>
  <c r="H11" i="86"/>
  <c r="C63" i="86"/>
  <c r="C11" i="86"/>
  <c r="B72" i="86"/>
  <c r="H10" i="86"/>
  <c r="C10" i="86"/>
  <c r="A72" i="86"/>
  <c r="H9" i="86"/>
  <c r="D9" i="86"/>
  <c r="B9" i="86"/>
  <c r="I8" i="86"/>
  <c r="G8" i="86"/>
  <c r="D8" i="86"/>
  <c r="B8" i="86"/>
  <c r="I7" i="86"/>
  <c r="G7" i="86"/>
  <c r="D7" i="86"/>
  <c r="B7" i="86"/>
  <c r="H4" i="86"/>
  <c r="G4" i="86"/>
  <c r="F4" i="86"/>
  <c r="E4" i="86"/>
  <c r="D4" i="86"/>
  <c r="C4" i="86"/>
  <c r="B4" i="86"/>
  <c r="A4" i="86"/>
  <c r="B72" i="85"/>
  <c r="D49" i="85"/>
  <c r="H47" i="85"/>
  <c r="D48" i="85"/>
  <c r="D47" i="85"/>
  <c r="H40" i="85"/>
  <c r="G40" i="85"/>
  <c r="F40" i="85"/>
  <c r="F41" i="85"/>
  <c r="E40" i="85"/>
  <c r="E41" i="85"/>
  <c r="D40" i="85"/>
  <c r="C40" i="85"/>
  <c r="H39" i="85"/>
  <c r="H41" i="85"/>
  <c r="G39" i="85"/>
  <c r="G41" i="85"/>
  <c r="F39" i="85"/>
  <c r="E39" i="85"/>
  <c r="D39" i="85"/>
  <c r="D41" i="85"/>
  <c r="C39" i="85"/>
  <c r="C41" i="85"/>
  <c r="I26" i="85"/>
  <c r="I19" i="85"/>
  <c r="G19" i="85"/>
  <c r="D19" i="85"/>
  <c r="I18" i="85"/>
  <c r="F18" i="85"/>
  <c r="D18" i="85"/>
  <c r="B18" i="85"/>
  <c r="J15" i="85"/>
  <c r="G15" i="85"/>
  <c r="C66" i="85"/>
  <c r="C15" i="85"/>
  <c r="I14" i="85"/>
  <c r="G14" i="85"/>
  <c r="C14" i="85"/>
  <c r="C64" i="85"/>
  <c r="C13" i="85"/>
  <c r="C12" i="85"/>
  <c r="C60" i="85"/>
  <c r="H11" i="85"/>
  <c r="C63" i="85"/>
  <c r="C11" i="85"/>
  <c r="H10" i="85"/>
  <c r="C10" i="85"/>
  <c r="A72" i="85"/>
  <c r="H9" i="85"/>
  <c r="D9" i="85"/>
  <c r="B9" i="85"/>
  <c r="I8" i="85"/>
  <c r="G8" i="85"/>
  <c r="D8" i="85"/>
  <c r="B8" i="85"/>
  <c r="I7" i="85"/>
  <c r="G7" i="85"/>
  <c r="D7" i="85"/>
  <c r="B7" i="85"/>
  <c r="H4" i="85"/>
  <c r="G4" i="85"/>
  <c r="F4" i="85"/>
  <c r="E4" i="85"/>
  <c r="D4" i="85"/>
  <c r="C4" i="85"/>
  <c r="B4" i="85"/>
  <c r="A4" i="85"/>
  <c r="E41" i="100"/>
  <c r="G41" i="96"/>
  <c r="E41" i="95"/>
  <c r="H47" i="91"/>
  <c r="H48" i="91"/>
  <c r="C62" i="91"/>
  <c r="C65" i="91"/>
  <c r="D41" i="91"/>
  <c r="G41" i="86"/>
  <c r="B77" i="56"/>
  <c r="C83" i="56"/>
  <c r="B84" i="56"/>
  <c r="C87" i="56"/>
  <c r="C74" i="56"/>
  <c r="B75" i="56"/>
  <c r="C82" i="56"/>
  <c r="B83" i="56"/>
  <c r="C86" i="56"/>
  <c r="B87" i="56"/>
  <c r="C75" i="56"/>
  <c r="C79" i="56"/>
  <c r="C80" i="56"/>
  <c r="B82" i="56"/>
  <c r="C85" i="56"/>
  <c r="B86" i="56"/>
  <c r="C89" i="56"/>
  <c r="B76" i="56"/>
  <c r="B74" i="56"/>
  <c r="C78" i="56"/>
  <c r="C81" i="56"/>
  <c r="C76" i="56"/>
  <c r="C77" i="56"/>
  <c r="B78" i="56"/>
  <c r="B79" i="56"/>
  <c r="B80" i="56"/>
  <c r="B81" i="56"/>
  <c r="C84" i="56"/>
  <c r="B85" i="56"/>
  <c r="B89" i="56"/>
  <c r="B88" i="56"/>
  <c r="C88" i="56"/>
  <c r="F53" i="87"/>
  <c r="F53" i="100"/>
  <c r="H48" i="100"/>
  <c r="C62" i="100"/>
  <c r="C43" i="100"/>
  <c r="C58" i="100"/>
  <c r="H65" i="100"/>
  <c r="H66" i="100"/>
  <c r="H72" i="100"/>
  <c r="C42" i="100"/>
  <c r="B53" i="100"/>
  <c r="C65" i="100"/>
  <c r="D53" i="100"/>
  <c r="C42" i="99"/>
  <c r="B53" i="99"/>
  <c r="C43" i="99"/>
  <c r="C58" i="99"/>
  <c r="H65" i="99"/>
  <c r="H66" i="99"/>
  <c r="H72" i="99"/>
  <c r="F53" i="99"/>
  <c r="H48" i="99"/>
  <c r="C62" i="99"/>
  <c r="C65" i="99"/>
  <c r="D53" i="99"/>
  <c r="C42" i="98"/>
  <c r="B53" i="98"/>
  <c r="C43" i="98"/>
  <c r="C58" i="98"/>
  <c r="H65" i="98"/>
  <c r="H66" i="98"/>
  <c r="H72" i="98"/>
  <c r="F53" i="98"/>
  <c r="H48" i="98"/>
  <c r="C62" i="98"/>
  <c r="C65" i="98"/>
  <c r="D53" i="98"/>
  <c r="C43" i="97"/>
  <c r="C58" i="97"/>
  <c r="H65" i="97"/>
  <c r="H66" i="97"/>
  <c r="H72" i="97"/>
  <c r="C42" i="97"/>
  <c r="B53" i="97"/>
  <c r="F53" i="97"/>
  <c r="H48" i="97"/>
  <c r="C62" i="97"/>
  <c r="C65" i="97"/>
  <c r="D53" i="97"/>
  <c r="C43" i="96"/>
  <c r="C58" i="96"/>
  <c r="H65" i="96"/>
  <c r="H66" i="96"/>
  <c r="H72" i="96"/>
  <c r="C42" i="96"/>
  <c r="B53" i="96"/>
  <c r="F53" i="96"/>
  <c r="H48" i="96"/>
  <c r="C62" i="96"/>
  <c r="C65" i="96"/>
  <c r="D53" i="96"/>
  <c r="C42" i="95"/>
  <c r="B53" i="95"/>
  <c r="C43" i="95"/>
  <c r="C58" i="95"/>
  <c r="H65" i="95"/>
  <c r="H66" i="95"/>
  <c r="H72" i="95"/>
  <c r="F53" i="95"/>
  <c r="H48" i="95"/>
  <c r="C62" i="95"/>
  <c r="C65" i="95"/>
  <c r="D53" i="95"/>
  <c r="C42" i="94"/>
  <c r="B53" i="94"/>
  <c r="C43" i="94"/>
  <c r="C58" i="94"/>
  <c r="H65" i="94"/>
  <c r="H66" i="94"/>
  <c r="H72" i="94"/>
  <c r="F53" i="94"/>
  <c r="H48" i="94"/>
  <c r="C62" i="94"/>
  <c r="C65" i="94"/>
  <c r="D53" i="94"/>
  <c r="C42" i="93"/>
  <c r="B53" i="93"/>
  <c r="C43" i="93"/>
  <c r="C58" i="93"/>
  <c r="H65" i="93"/>
  <c r="H66" i="93"/>
  <c r="H72" i="93"/>
  <c r="F53" i="93"/>
  <c r="H48" i="93"/>
  <c r="C62" i="93"/>
  <c r="C65" i="93"/>
  <c r="D53" i="93"/>
  <c r="C43" i="92"/>
  <c r="C58" i="92"/>
  <c r="H65" i="92"/>
  <c r="H66" i="92"/>
  <c r="H72" i="92"/>
  <c r="C42" i="92"/>
  <c r="B53" i="92"/>
  <c r="F53" i="92"/>
  <c r="H48" i="92"/>
  <c r="C62" i="92"/>
  <c r="C65" i="92"/>
  <c r="D53" i="92"/>
  <c r="C43" i="91"/>
  <c r="C58" i="91"/>
  <c r="H65" i="91"/>
  <c r="H66" i="91"/>
  <c r="H72" i="91"/>
  <c r="C42" i="91"/>
  <c r="B53" i="91"/>
  <c r="F53" i="91"/>
  <c r="D53" i="91"/>
  <c r="F53" i="90"/>
  <c r="H48" i="90"/>
  <c r="C62" i="90"/>
  <c r="C65" i="90"/>
  <c r="C42" i="90"/>
  <c r="B53" i="90"/>
  <c r="H53" i="90"/>
  <c r="C72" i="90"/>
  <c r="D72" i="90"/>
  <c r="E72" i="90"/>
  <c r="C43" i="90"/>
  <c r="C58" i="90"/>
  <c r="H65" i="90"/>
  <c r="H66" i="90"/>
  <c r="H72" i="90"/>
  <c r="D53" i="90"/>
  <c r="F53" i="89"/>
  <c r="H48" i="89"/>
  <c r="C62" i="89"/>
  <c r="C42" i="89"/>
  <c r="B53" i="89"/>
  <c r="C43" i="89"/>
  <c r="C58" i="89"/>
  <c r="H65" i="89"/>
  <c r="H66" i="89"/>
  <c r="H72" i="89"/>
  <c r="C65" i="89"/>
  <c r="D53" i="89"/>
  <c r="C42" i="88"/>
  <c r="B53" i="88"/>
  <c r="C43" i="88"/>
  <c r="C58" i="88"/>
  <c r="H65" i="88"/>
  <c r="H66" i="88"/>
  <c r="H72" i="88"/>
  <c r="F53" i="88"/>
  <c r="H48" i="88"/>
  <c r="C62" i="88"/>
  <c r="C65" i="88"/>
  <c r="D53" i="88"/>
  <c r="C43" i="87"/>
  <c r="C58" i="87"/>
  <c r="H65" i="87"/>
  <c r="H66" i="87"/>
  <c r="H72" i="87"/>
  <c r="C42" i="87"/>
  <c r="B53" i="87"/>
  <c r="D53" i="87"/>
  <c r="C59" i="87"/>
  <c r="C61" i="87"/>
  <c r="H48" i="87"/>
  <c r="C62" i="87"/>
  <c r="C65" i="87"/>
  <c r="C43" i="86"/>
  <c r="C58" i="86"/>
  <c r="H65" i="86"/>
  <c r="H66" i="86"/>
  <c r="H72" i="86"/>
  <c r="C42" i="86"/>
  <c r="B53" i="86"/>
  <c r="F53" i="86"/>
  <c r="H48" i="86"/>
  <c r="C62" i="86"/>
  <c r="C65" i="86"/>
  <c r="D53" i="86"/>
  <c r="C43" i="85"/>
  <c r="C58" i="85"/>
  <c r="H65" i="85"/>
  <c r="H66" i="85"/>
  <c r="H72" i="85"/>
  <c r="C42" i="85"/>
  <c r="B53" i="85"/>
  <c r="F53" i="85"/>
  <c r="H48" i="85"/>
  <c r="C62" i="85"/>
  <c r="C65" i="85"/>
  <c r="D53" i="85"/>
  <c r="C59" i="85"/>
  <c r="C61" i="85"/>
  <c r="I18" i="26"/>
  <c r="F18" i="26"/>
  <c r="D18" i="26"/>
  <c r="B18" i="26"/>
  <c r="D19" i="26"/>
  <c r="C15" i="26"/>
  <c r="C14" i="26"/>
  <c r="C13" i="26"/>
  <c r="C12" i="26"/>
  <c r="C11" i="26"/>
  <c r="C10" i="26"/>
  <c r="D9" i="26"/>
  <c r="B9" i="26"/>
  <c r="B8" i="26"/>
  <c r="D8" i="26"/>
  <c r="D7" i="26"/>
  <c r="B7" i="26"/>
  <c r="H11" i="26"/>
  <c r="H10" i="26"/>
  <c r="H9" i="26"/>
  <c r="I8" i="26"/>
  <c r="G8" i="26"/>
  <c r="I7" i="26"/>
  <c r="G7" i="26"/>
  <c r="E4" i="26"/>
  <c r="D4" i="26"/>
  <c r="A4" i="26"/>
  <c r="AA35" i="84"/>
  <c r="AA38" i="84"/>
  <c r="AA41" i="84"/>
  <c r="AA44" i="84"/>
  <c r="AA32" i="84"/>
  <c r="Z31" i="84"/>
  <c r="Z32" i="84"/>
  <c r="Z33" i="84"/>
  <c r="Z34" i="84"/>
  <c r="Z35" i="84"/>
  <c r="Z36" i="84"/>
  <c r="Z37" i="84"/>
  <c r="Z38" i="84"/>
  <c r="Z39" i="84"/>
  <c r="Z40" i="84"/>
  <c r="Z41" i="84"/>
  <c r="Z42" i="84"/>
  <c r="Z43" i="84"/>
  <c r="Z44" i="84"/>
  <c r="Z45" i="84"/>
  <c r="Z12" i="84"/>
  <c r="Z13" i="84"/>
  <c r="Z14" i="84"/>
  <c r="Z15" i="84"/>
  <c r="Z16" i="84"/>
  <c r="Z17" i="84"/>
  <c r="Z18" i="84"/>
  <c r="Z19" i="84"/>
  <c r="Z20" i="84"/>
  <c r="Z21" i="84"/>
  <c r="Z22" i="84"/>
  <c r="Z23" i="84"/>
  <c r="Z24" i="84"/>
  <c r="Z25" i="84"/>
  <c r="Z26" i="84"/>
  <c r="Z27" i="84"/>
  <c r="B73" i="56"/>
  <c r="D79" i="56"/>
  <c r="I47" i="56"/>
  <c r="D63" i="56"/>
  <c r="C73" i="56"/>
  <c r="E63" i="56"/>
  <c r="G47" i="56"/>
  <c r="H63" i="56"/>
  <c r="H53" i="94"/>
  <c r="C72" i="94"/>
  <c r="D72" i="94"/>
  <c r="E72" i="94"/>
  <c r="H53" i="89"/>
  <c r="C72" i="89"/>
  <c r="D72" i="89"/>
  <c r="E72" i="89"/>
  <c r="H53" i="100"/>
  <c r="C72" i="100"/>
  <c r="D72" i="100"/>
  <c r="E72" i="100"/>
  <c r="H53" i="99"/>
  <c r="C72" i="99"/>
  <c r="D72" i="99"/>
  <c r="E72" i="99"/>
  <c r="H53" i="98"/>
  <c r="C72" i="98"/>
  <c r="D72" i="98"/>
  <c r="E72" i="98"/>
  <c r="H53" i="97"/>
  <c r="C72" i="97"/>
  <c r="D72" i="97"/>
  <c r="E72" i="97"/>
  <c r="H53" i="96"/>
  <c r="C72" i="96"/>
  <c r="D72" i="96"/>
  <c r="E72" i="96"/>
  <c r="H53" i="95"/>
  <c r="C72" i="95"/>
  <c r="D72" i="95"/>
  <c r="E72" i="95"/>
  <c r="H53" i="93"/>
  <c r="C72" i="93"/>
  <c r="D72" i="93"/>
  <c r="E72" i="93"/>
  <c r="H53" i="92"/>
  <c r="C72" i="92"/>
  <c r="D72" i="92"/>
  <c r="E72" i="92"/>
  <c r="H53" i="91"/>
  <c r="C72" i="91"/>
  <c r="D72" i="91"/>
  <c r="E72" i="91"/>
  <c r="H53" i="88"/>
  <c r="C72" i="88"/>
  <c r="D72" i="88"/>
  <c r="E72" i="88"/>
  <c r="H53" i="87"/>
  <c r="C72" i="87"/>
  <c r="D72" i="87"/>
  <c r="E72" i="87"/>
  <c r="H53" i="86"/>
  <c r="C72" i="86"/>
  <c r="D72" i="86"/>
  <c r="E72" i="86"/>
  <c r="H53" i="85"/>
  <c r="C72" i="85"/>
  <c r="D72" i="85"/>
  <c r="E72" i="85"/>
  <c r="Z30" i="84"/>
  <c r="D74" i="56"/>
  <c r="D80" i="56"/>
  <c r="D85" i="56"/>
  <c r="D89" i="56"/>
  <c r="D84" i="56"/>
  <c r="D81" i="56"/>
  <c r="D86" i="56"/>
  <c r="D78" i="56"/>
  <c r="D77" i="56"/>
  <c r="D75" i="56"/>
  <c r="D76" i="56"/>
  <c r="D82" i="56"/>
  <c r="D87" i="56"/>
  <c r="D83" i="56"/>
  <c r="D88" i="56"/>
  <c r="B4" i="26"/>
  <c r="D11" i="56"/>
  <c r="C4" i="26"/>
  <c r="F4" i="26"/>
  <c r="G4" i="26"/>
  <c r="H4" i="26"/>
  <c r="Z11" i="84"/>
  <c r="F63" i="56"/>
  <c r="F74" i="56"/>
  <c r="F75" i="56"/>
  <c r="F76" i="56"/>
  <c r="F77" i="56"/>
  <c r="F78" i="56"/>
  <c r="F79" i="56"/>
  <c r="F80" i="56"/>
  <c r="F81" i="56"/>
  <c r="F82" i="56"/>
  <c r="F83" i="56"/>
  <c r="F84" i="56"/>
  <c r="F85" i="56"/>
  <c r="F86" i="56"/>
  <c r="F87" i="56"/>
  <c r="F88" i="56"/>
  <c r="F89" i="56"/>
  <c r="F73" i="56"/>
  <c r="E74" i="56"/>
  <c r="E75" i="56"/>
  <c r="E76" i="56"/>
  <c r="E77" i="56"/>
  <c r="E78" i="56"/>
  <c r="E79" i="56"/>
  <c r="E80" i="56"/>
  <c r="E81" i="56"/>
  <c r="E82" i="56"/>
  <c r="E83" i="56"/>
  <c r="E84" i="56"/>
  <c r="E85" i="56"/>
  <c r="E86" i="56"/>
  <c r="E87" i="56"/>
  <c r="E88" i="56"/>
  <c r="E89" i="56"/>
  <c r="E73" i="56"/>
  <c r="A47" i="56"/>
  <c r="E25" i="56"/>
  <c r="E23" i="56"/>
  <c r="D19" i="56"/>
  <c r="D17" i="56"/>
  <c r="D16" i="56"/>
  <c r="J98" i="56"/>
  <c r="J55" i="56"/>
  <c r="J15" i="26"/>
  <c r="I14" i="26"/>
  <c r="G15" i="26"/>
  <c r="G14" i="26"/>
  <c r="D53" i="26"/>
  <c r="A72" i="26"/>
  <c r="B72" i="26"/>
  <c r="C66" i="26"/>
  <c r="C64" i="26"/>
  <c r="C63" i="26"/>
  <c r="C60" i="26"/>
  <c r="C59" i="26"/>
  <c r="D49" i="26"/>
  <c r="D48" i="26"/>
  <c r="D47" i="26"/>
  <c r="H40" i="26"/>
  <c r="G40" i="26"/>
  <c r="F40" i="26"/>
  <c r="E40" i="26"/>
  <c r="D40" i="26"/>
  <c r="C40" i="26"/>
  <c r="H39" i="26"/>
  <c r="G39" i="26"/>
  <c r="F39" i="26"/>
  <c r="E39" i="26"/>
  <c r="D39" i="26"/>
  <c r="C39" i="26"/>
  <c r="G73" i="107"/>
  <c r="G73" i="103"/>
  <c r="G73" i="108"/>
  <c r="I73" i="103"/>
  <c r="I73" i="107"/>
  <c r="I73" i="108"/>
  <c r="H73" i="103"/>
  <c r="H73" i="108"/>
  <c r="H73" i="107"/>
  <c r="H77" i="56"/>
  <c r="H81" i="56"/>
  <c r="H89" i="56"/>
  <c r="H74" i="56"/>
  <c r="H78" i="56"/>
  <c r="H82" i="56"/>
  <c r="H86" i="56"/>
  <c r="H73" i="56"/>
  <c r="H75" i="56"/>
  <c r="H79" i="56"/>
  <c r="H83" i="56"/>
  <c r="H87" i="56"/>
  <c r="H76" i="56"/>
  <c r="H80" i="56"/>
  <c r="H84" i="56"/>
  <c r="H88" i="56"/>
  <c r="H85" i="56"/>
  <c r="G77" i="56"/>
  <c r="G81" i="56"/>
  <c r="G85" i="56"/>
  <c r="G89" i="56"/>
  <c r="G75" i="56"/>
  <c r="G83" i="56"/>
  <c r="G80" i="56"/>
  <c r="G88" i="56"/>
  <c r="G74" i="56"/>
  <c r="G78" i="56"/>
  <c r="G82" i="56"/>
  <c r="G86" i="56"/>
  <c r="G73" i="56"/>
  <c r="G79" i="56"/>
  <c r="G87" i="56"/>
  <c r="G76" i="56"/>
  <c r="G84" i="56"/>
  <c r="I77" i="56"/>
  <c r="I75" i="56"/>
  <c r="I79" i="56"/>
  <c r="I83" i="56"/>
  <c r="I87" i="56"/>
  <c r="I76" i="56"/>
  <c r="I80" i="56"/>
  <c r="I84" i="56"/>
  <c r="I88" i="56"/>
  <c r="I81" i="56"/>
  <c r="I85" i="56"/>
  <c r="I89" i="56"/>
  <c r="I74" i="56"/>
  <c r="I78" i="56"/>
  <c r="I82" i="56"/>
  <c r="I86" i="56"/>
  <c r="I73" i="56"/>
  <c r="C61" i="26"/>
  <c r="F41" i="26"/>
  <c r="H41" i="26"/>
  <c r="E41" i="26"/>
  <c r="G41" i="26"/>
  <c r="D41" i="26"/>
  <c r="C41" i="26"/>
  <c r="H47" i="26"/>
  <c r="C42" i="26"/>
  <c r="B53" i="26"/>
  <c r="C43" i="26"/>
  <c r="C58" i="26"/>
  <c r="F53" i="26"/>
  <c r="H53" i="26"/>
  <c r="C72" i="26"/>
  <c r="D72" i="26"/>
  <c r="E72" i="26"/>
  <c r="D73" i="56"/>
  <c r="J73" i="56"/>
  <c r="J82" i="56"/>
  <c r="J79" i="56"/>
  <c r="J80" i="56"/>
  <c r="J81" i="56"/>
  <c r="J86" i="56"/>
  <c r="J83" i="56"/>
  <c r="J84" i="56"/>
  <c r="J85" i="56"/>
  <c r="J74" i="56"/>
  <c r="J87" i="56"/>
  <c r="J89" i="56"/>
  <c r="J78" i="56"/>
  <c r="J75" i="56"/>
  <c r="J76" i="56"/>
  <c r="J77" i="56"/>
  <c r="J88" i="56"/>
  <c r="H48" i="26"/>
  <c r="C62" i="26"/>
  <c r="C65" i="26"/>
  <c r="H65" i="26"/>
  <c r="H66" i="26"/>
  <c r="H72" i="26"/>
</calcChain>
</file>

<file path=xl/sharedStrings.xml><?xml version="1.0" encoding="utf-8"?>
<sst xmlns="http://schemas.openxmlformats.org/spreadsheetml/2006/main" count="3410" uniqueCount="331">
  <si>
    <t>A</t>
  </si>
  <si>
    <t>g</t>
  </si>
  <si>
    <t>B</t>
  </si>
  <si>
    <t>mg</t>
  </si>
  <si>
    <t>No</t>
  </si>
  <si>
    <t xml:space="preserve">      </t>
  </si>
  <si>
    <t>FORMA</t>
  </si>
  <si>
    <t>MATERIAL</t>
  </si>
  <si>
    <t>Cilindro - botón</t>
  </si>
  <si>
    <t>Acero inoxidable</t>
  </si>
  <si>
    <t>MARCACIÓN</t>
  </si>
  <si>
    <t>MASA CONVENCIONAL</t>
  </si>
  <si>
    <t>La incertidumbre reportada se ha determinado multiplicando la incertidumbre estándar combinada por el factor de cobertura K = 2, con el cual se logra un nivel de confianza de aproximadamente 95%. La incertidumbre fue evaluada según anexo C numeral C.6 OIML R 111-1:2004</t>
  </si>
  <si>
    <t>Información del Cliente</t>
  </si>
  <si>
    <t xml:space="preserve">Dirección                       </t>
  </si>
  <si>
    <t xml:space="preserve">Ciudad                          </t>
  </si>
  <si>
    <t>Fecha de recepción</t>
  </si>
  <si>
    <t>Serie</t>
  </si>
  <si>
    <t>Fecha de calibración</t>
  </si>
  <si>
    <t>Condiciones ambientales promedio</t>
  </si>
  <si>
    <t>Humedad (%)</t>
  </si>
  <si>
    <t xml:space="preserve"> Error  (mg)</t>
  </si>
  <si>
    <t>Valor Nominal  (g)</t>
  </si>
  <si>
    <t>Presión (hPa)</t>
  </si>
  <si>
    <t>Fabricante</t>
  </si>
  <si>
    <t>Identificación</t>
  </si>
  <si>
    <t>Clase de exactitud</t>
  </si>
  <si>
    <t>Número de pesas suministradas para la calibración:</t>
  </si>
  <si>
    <t>DENSIDAD</t>
  </si>
  <si>
    <t>VALOR</t>
  </si>
  <si>
    <t xml:space="preserve">INCERTIDUMBRE </t>
  </si>
  <si>
    <t>Descripción del patrón</t>
  </si>
  <si>
    <t>Certificado</t>
  </si>
  <si>
    <t>Fecha de Calibración</t>
  </si>
  <si>
    <t>FIRMAS AUTORIZADAS:</t>
  </si>
  <si>
    <t xml:space="preserve">Procedimiento interno  RT03-P06 </t>
  </si>
  <si>
    <t>Ciudad</t>
  </si>
  <si>
    <t>Solicitante</t>
  </si>
  <si>
    <t>Dirección</t>
  </si>
  <si>
    <t>Certificado No.</t>
  </si>
  <si>
    <t>DATOS DE LA PESA DE REFERENCIA</t>
  </si>
  <si>
    <t>DATOS DE LA PESA DE PRUEBA</t>
  </si>
  <si>
    <t>Clase</t>
  </si>
  <si>
    <t>Serial</t>
  </si>
  <si>
    <t>Marcación</t>
  </si>
  <si>
    <t>Certificado N°</t>
  </si>
  <si>
    <t>Fecha Certificado</t>
  </si>
  <si>
    <t>DATOS DE LA BALANZA</t>
  </si>
  <si>
    <t>DATOS TERMOHIGRÓMETRO - BARÓMETRO</t>
  </si>
  <si>
    <t>Temperatura (°C)</t>
  </si>
  <si>
    <t>Humedad relativa (%rH)</t>
  </si>
  <si>
    <t>CICLOS DE PESAJE</t>
  </si>
  <si>
    <t>Hora inicial</t>
  </si>
  <si>
    <t>INDICACIONES (g)</t>
  </si>
  <si>
    <t>Ciclo</t>
  </si>
  <si>
    <t>Carga</t>
  </si>
  <si>
    <t>Hora final</t>
  </si>
  <si>
    <t>ANÁLISIS DE DATOS</t>
  </si>
  <si>
    <t>PROMEDIOS (g)</t>
  </si>
  <si>
    <t>Promedio</t>
  </si>
  <si>
    <t>CÁLCULO DENSIDAD DEL AIRE</t>
  </si>
  <si>
    <t>Magnitud</t>
  </si>
  <si>
    <t>Promedios</t>
  </si>
  <si>
    <t>DIFERENCIA PROMEDIO DE LA MASA CONVENCIONAL</t>
  </si>
  <si>
    <t>Promedio Indicación</t>
  </si>
  <si>
    <t>Corrección empuje aire</t>
  </si>
  <si>
    <t>C</t>
  </si>
  <si>
    <t>Diferencia masa convencional</t>
  </si>
  <si>
    <t>PRESUPUESTO DE INCERTIDUMBRE</t>
  </si>
  <si>
    <t>Incertidumbre típica</t>
  </si>
  <si>
    <t>Proceso de pesaje</t>
  </si>
  <si>
    <t>Calibración pesa ref</t>
  </si>
  <si>
    <t>U/k</t>
  </si>
  <si>
    <t>Inestabilidad pesa ref</t>
  </si>
  <si>
    <t>Pesa de referencia</t>
  </si>
  <si>
    <t>Densidad aire</t>
  </si>
  <si>
    <t>Densidad pesa prueba</t>
  </si>
  <si>
    <t>Densidad pesa ref</t>
  </si>
  <si>
    <t>Empuje aire</t>
  </si>
  <si>
    <t>Incertidumbre estándar combinada</t>
  </si>
  <si>
    <t>Resolución balanza</t>
  </si>
  <si>
    <t>Incertidumbre 
expandida</t>
  </si>
  <si>
    <t>RESULTADOS</t>
  </si>
  <si>
    <t>Fecha de Recepción</t>
  </si>
  <si>
    <t>Lugar de Calibración</t>
  </si>
  <si>
    <t>HOJA DE CÁLCULO PARA CALIBRACIÓN DE PESAS</t>
  </si>
  <si>
    <t>+</t>
  </si>
  <si>
    <r>
      <t>Solicitante</t>
    </r>
    <r>
      <rPr>
        <sz val="12"/>
        <color rgb="FF000000"/>
        <rFont val="Arial Narrow"/>
        <family val="2"/>
      </rPr>
      <t xml:space="preserve">                    </t>
    </r>
  </si>
  <si>
    <t>1.   INFORMACIÓN DEL EQUIPO</t>
  </si>
  <si>
    <t>2.   LUGAR DE CALIBRACIÓN</t>
  </si>
  <si>
    <t>3.  CONSECUTIVO INTERNO</t>
  </si>
  <si>
    <t>6.   PROCEDIMIENTO DE CALIBRACIÓN UTILIZADO</t>
  </si>
  <si>
    <r>
      <t xml:space="preserve">  </t>
    </r>
    <r>
      <rPr>
        <b/>
        <sz val="12"/>
        <color theme="1"/>
        <rFont val="Arial Narrow"/>
        <family val="2"/>
      </rPr>
      <t>VALOR NOMINAL</t>
    </r>
  </si>
  <si>
    <t>8.   TRAZABILIDAD DE LA MEDICIÓN</t>
  </si>
  <si>
    <t>9.   INCERTIDUMBRE DE MEDICIÓN</t>
  </si>
  <si>
    <t xml:space="preserve">Cumple </t>
  </si>
  <si>
    <t>SI/NO</t>
  </si>
  <si>
    <t>11.   OBSERVACIONES</t>
  </si>
  <si>
    <t>………………………..FIN DE ESTE DOCUMENTO………………………..</t>
  </si>
  <si>
    <r>
      <t xml:space="preserve">Resolución </t>
    </r>
    <r>
      <rPr>
        <i/>
        <sz val="10"/>
        <color theme="1"/>
        <rFont val="Arial"/>
        <family val="2"/>
      </rPr>
      <t>d</t>
    </r>
  </si>
  <si>
    <r>
      <t xml:space="preserve">Valor Nominal </t>
    </r>
    <r>
      <rPr>
        <b/>
        <i/>
        <sz val="10"/>
        <color theme="1"/>
        <rFont val="Arial"/>
        <family val="2"/>
      </rPr>
      <t>m</t>
    </r>
    <r>
      <rPr>
        <b/>
        <i/>
        <vertAlign val="subscript"/>
        <sz val="10"/>
        <color theme="1"/>
        <rFont val="Arial"/>
        <family val="2"/>
      </rPr>
      <t>Nt</t>
    </r>
  </si>
  <si>
    <r>
      <t xml:space="preserve">Valor Nominal </t>
    </r>
    <r>
      <rPr>
        <b/>
        <i/>
        <sz val="10"/>
        <color theme="1"/>
        <rFont val="Arial"/>
        <family val="2"/>
      </rPr>
      <t>m</t>
    </r>
    <r>
      <rPr>
        <b/>
        <i/>
        <vertAlign val="subscript"/>
        <sz val="10"/>
        <color theme="1"/>
        <rFont val="Arial"/>
        <family val="2"/>
      </rPr>
      <t>Nr</t>
    </r>
  </si>
  <si>
    <r>
      <t xml:space="preserve">Densidad </t>
    </r>
    <r>
      <rPr>
        <b/>
        <i/>
        <sz val="10"/>
        <color theme="1"/>
        <rFont val="Arial"/>
        <family val="2"/>
      </rPr>
      <t>ρ</t>
    </r>
    <r>
      <rPr>
        <b/>
        <i/>
        <vertAlign val="subscript"/>
        <sz val="10"/>
        <color theme="1"/>
        <rFont val="Arial"/>
        <family val="2"/>
      </rPr>
      <t>t</t>
    </r>
  </si>
  <si>
    <r>
      <t xml:space="preserve">Error </t>
    </r>
    <r>
      <rPr>
        <b/>
        <i/>
        <sz val="10"/>
        <color theme="1"/>
        <rFont val="Arial"/>
        <family val="2"/>
      </rPr>
      <t>e</t>
    </r>
    <r>
      <rPr>
        <b/>
        <i/>
        <vertAlign val="subscript"/>
        <sz val="10"/>
        <color theme="1"/>
        <rFont val="Arial"/>
        <family val="2"/>
      </rPr>
      <t>r</t>
    </r>
  </si>
  <si>
    <r>
      <t>Incertidumbre de densidad U</t>
    </r>
    <r>
      <rPr>
        <b/>
        <i/>
        <sz val="10"/>
        <color theme="1"/>
        <rFont val="Arial"/>
        <family val="2"/>
      </rPr>
      <t>(ρ</t>
    </r>
    <r>
      <rPr>
        <b/>
        <i/>
        <vertAlign val="subscript"/>
        <sz val="10"/>
        <color theme="1"/>
        <rFont val="Arial"/>
        <family val="2"/>
      </rPr>
      <t>t</t>
    </r>
    <r>
      <rPr>
        <b/>
        <i/>
        <sz val="10"/>
        <color theme="1"/>
        <rFont val="Arial"/>
        <family val="2"/>
      </rPr>
      <t>)</t>
    </r>
  </si>
  <si>
    <r>
      <t xml:space="preserve">Incertidumbre de calibración </t>
    </r>
    <r>
      <rPr>
        <b/>
        <i/>
        <sz val="10"/>
        <color theme="1"/>
        <rFont val="Arial"/>
        <family val="2"/>
      </rPr>
      <t>U(m</t>
    </r>
    <r>
      <rPr>
        <b/>
        <i/>
        <vertAlign val="subscript"/>
        <sz val="10"/>
        <color theme="1"/>
        <rFont val="Arial"/>
        <family val="2"/>
      </rPr>
      <t>cr</t>
    </r>
    <r>
      <rPr>
        <b/>
        <i/>
        <sz val="10"/>
        <color theme="1"/>
        <rFont val="Arial"/>
        <family val="2"/>
      </rPr>
      <t>)</t>
    </r>
    <r>
      <rPr>
        <b/>
        <sz val="10"/>
        <color theme="1"/>
        <rFont val="Arial"/>
        <family val="2"/>
      </rPr>
      <t xml:space="preserve"> (k=2)</t>
    </r>
  </si>
  <si>
    <r>
      <t xml:space="preserve">Densidad </t>
    </r>
    <r>
      <rPr>
        <b/>
        <i/>
        <sz val="10"/>
        <color theme="1"/>
        <rFont val="Arial"/>
        <family val="2"/>
      </rPr>
      <t>ρ</t>
    </r>
    <r>
      <rPr>
        <b/>
        <i/>
        <vertAlign val="subscript"/>
        <sz val="10"/>
        <color theme="1"/>
        <rFont val="Arial"/>
        <family val="2"/>
      </rPr>
      <t>r</t>
    </r>
  </si>
  <si>
    <r>
      <t xml:space="preserve">Incertidumbre de densidad </t>
    </r>
    <r>
      <rPr>
        <b/>
        <i/>
        <sz val="10"/>
        <color theme="1"/>
        <rFont val="Arial"/>
        <family val="2"/>
      </rPr>
      <t>u(ρ</t>
    </r>
    <r>
      <rPr>
        <b/>
        <i/>
        <vertAlign val="subscript"/>
        <sz val="10"/>
        <color theme="1"/>
        <rFont val="Arial"/>
        <family val="2"/>
      </rPr>
      <t>r</t>
    </r>
    <r>
      <rPr>
        <b/>
        <i/>
        <sz val="10"/>
        <color theme="1"/>
        <rFont val="Arial"/>
        <family val="2"/>
      </rPr>
      <t>)</t>
    </r>
  </si>
  <si>
    <r>
      <t>Densidad Aire en calibración</t>
    </r>
    <r>
      <rPr>
        <i/>
        <sz val="10"/>
        <color theme="1"/>
        <rFont val="Arial"/>
        <family val="2"/>
      </rPr>
      <t xml:space="preserve"> ρ</t>
    </r>
    <r>
      <rPr>
        <i/>
        <vertAlign val="subscript"/>
        <sz val="10"/>
        <color theme="1"/>
        <rFont val="Arial"/>
        <family val="2"/>
      </rPr>
      <t>a1</t>
    </r>
  </si>
  <si>
    <r>
      <t xml:space="preserve">Densidad aire </t>
    </r>
    <r>
      <rPr>
        <b/>
        <i/>
        <sz val="11"/>
        <color theme="0"/>
        <rFont val="Arial"/>
        <family val="2"/>
      </rPr>
      <t>ρ</t>
    </r>
    <r>
      <rPr>
        <b/>
        <i/>
        <vertAlign val="subscript"/>
        <sz val="11"/>
        <color theme="0"/>
        <rFont val="Arial"/>
        <family val="2"/>
      </rPr>
      <t>a</t>
    </r>
  </si>
  <si>
    <r>
      <t xml:space="preserve">Incertidumbre densidad aire </t>
    </r>
    <r>
      <rPr>
        <b/>
        <i/>
        <sz val="11"/>
        <color theme="0"/>
        <rFont val="Arial"/>
        <family val="2"/>
      </rPr>
      <t>u(ρ</t>
    </r>
    <r>
      <rPr>
        <b/>
        <i/>
        <vertAlign val="subscript"/>
        <sz val="11"/>
        <color theme="0"/>
        <rFont val="Arial"/>
        <family val="2"/>
      </rPr>
      <t>a</t>
    </r>
    <r>
      <rPr>
        <b/>
        <i/>
        <sz val="11"/>
        <color theme="0"/>
        <rFont val="Arial"/>
        <family val="2"/>
      </rPr>
      <t>)</t>
    </r>
  </si>
  <si>
    <r>
      <t>Densidad aire convencional</t>
    </r>
    <r>
      <rPr>
        <b/>
        <sz val="14"/>
        <color theme="0"/>
        <rFont val="Arial"/>
        <family val="2"/>
      </rPr>
      <t xml:space="preserve"> </t>
    </r>
    <r>
      <rPr>
        <i/>
        <sz val="14"/>
        <color theme="0"/>
        <rFont val="Arial"/>
        <family val="2"/>
      </rPr>
      <t>ρ</t>
    </r>
    <r>
      <rPr>
        <i/>
        <vertAlign val="subscript"/>
        <sz val="14"/>
        <color theme="0"/>
        <rFont val="Arial"/>
        <family val="2"/>
      </rPr>
      <t>0</t>
    </r>
  </si>
  <si>
    <r>
      <t>kg.m</t>
    </r>
    <r>
      <rPr>
        <b/>
        <vertAlign val="superscript"/>
        <sz val="11"/>
        <color theme="1"/>
        <rFont val="Arial"/>
        <family val="2"/>
      </rPr>
      <t>-3</t>
    </r>
  </si>
  <si>
    <r>
      <t xml:space="preserve">Masa convencional de referencia </t>
    </r>
    <r>
      <rPr>
        <i/>
        <sz val="11"/>
        <color theme="1"/>
        <rFont val="Arial"/>
        <family val="2"/>
      </rPr>
      <t>m</t>
    </r>
    <r>
      <rPr>
        <i/>
        <vertAlign val="subscript"/>
        <sz val="11"/>
        <color theme="1"/>
        <rFont val="Arial"/>
        <family val="2"/>
      </rPr>
      <t>cr</t>
    </r>
  </si>
  <si>
    <r>
      <t xml:space="preserve">Masa convencional </t>
    </r>
    <r>
      <rPr>
        <i/>
        <sz val="11"/>
        <color theme="1"/>
        <rFont val="Arial"/>
        <family val="2"/>
      </rPr>
      <t>m</t>
    </r>
    <r>
      <rPr>
        <i/>
        <vertAlign val="subscript"/>
        <sz val="11"/>
        <color theme="1"/>
        <rFont val="Arial"/>
        <family val="2"/>
      </rPr>
      <t>ct</t>
    </r>
  </si>
  <si>
    <r>
      <t>e</t>
    </r>
    <r>
      <rPr>
        <vertAlign val="subscript"/>
        <sz val="14"/>
        <color theme="1"/>
        <rFont val="Arial"/>
        <family val="2"/>
      </rPr>
      <t>ct</t>
    </r>
  </si>
  <si>
    <r>
      <t xml:space="preserve">Incertidumbre masa convencional </t>
    </r>
    <r>
      <rPr>
        <i/>
        <sz val="11"/>
        <color theme="1"/>
        <rFont val="Arial"/>
        <family val="2"/>
      </rPr>
      <t>U(m</t>
    </r>
    <r>
      <rPr>
        <i/>
        <vertAlign val="subscript"/>
        <sz val="11"/>
        <color theme="1"/>
        <rFont val="Arial"/>
        <family val="2"/>
      </rPr>
      <t>ct</t>
    </r>
    <r>
      <rPr>
        <i/>
        <sz val="11"/>
        <color theme="1"/>
        <rFont val="Arial"/>
        <family val="2"/>
      </rPr>
      <t>)(k=2)</t>
    </r>
  </si>
  <si>
    <t>Sartorius</t>
  </si>
  <si>
    <r>
      <t>kg/m</t>
    </r>
    <r>
      <rPr>
        <vertAlign val="superscript"/>
        <sz val="11"/>
        <color theme="1"/>
        <rFont val="Times New Roman"/>
        <family val="1"/>
      </rPr>
      <t>3</t>
    </r>
  </si>
  <si>
    <r>
      <t xml:space="preserve">Desviación
</t>
    </r>
    <r>
      <rPr>
        <b/>
        <i/>
        <sz val="11"/>
        <color theme="0"/>
        <rFont val="Arial"/>
        <family val="2"/>
      </rPr>
      <t>s</t>
    </r>
  </si>
  <si>
    <t>B 444195367</t>
  </si>
  <si>
    <t>AJS</t>
  </si>
  <si>
    <t>AKI</t>
  </si>
  <si>
    <t>AKJ</t>
  </si>
  <si>
    <t>AGU</t>
  </si>
  <si>
    <t>AH3</t>
  </si>
  <si>
    <t>AJ1</t>
  </si>
  <si>
    <t>AKA</t>
  </si>
  <si>
    <t>AHL</t>
  </si>
  <si>
    <t>AJG</t>
  </si>
  <si>
    <t>ALZ</t>
  </si>
  <si>
    <t>ALW</t>
  </si>
  <si>
    <t>ACT</t>
  </si>
  <si>
    <t>ABN</t>
  </si>
  <si>
    <t>AC1</t>
  </si>
  <si>
    <t>ABY</t>
  </si>
  <si>
    <t>AB9</t>
  </si>
  <si>
    <t>AAM</t>
  </si>
  <si>
    <t>Mettler T</t>
  </si>
  <si>
    <t>2*</t>
  </si>
  <si>
    <t>20*</t>
  </si>
  <si>
    <t>200*</t>
  </si>
  <si>
    <t>Rice Lake</t>
  </si>
  <si>
    <t>EMP CLASE M1         (± mg)</t>
  </si>
  <si>
    <t>Mettler Toledo</t>
  </si>
  <si>
    <t>Ing. Luis Henry Barreto Rojas</t>
  </si>
  <si>
    <r>
      <t>Error e</t>
    </r>
    <r>
      <rPr>
        <vertAlign val="subscript"/>
        <sz val="10"/>
        <color theme="1"/>
        <rFont val="Arial"/>
        <family val="2"/>
      </rPr>
      <t>er    Masa convencional</t>
    </r>
  </si>
  <si>
    <t xml:space="preserve">5.   MÉTODO DE CALIBRACIÓN     </t>
  </si>
  <si>
    <t>10.   RESULTADOS DE LA CALIBRACIÓN</t>
  </si>
  <si>
    <t>Valor nominal (g)</t>
  </si>
  <si>
    <t>Error (mg)</t>
  </si>
  <si>
    <t>Incertidumbre de calibración (mg)</t>
  </si>
  <si>
    <t>No porta</t>
  </si>
  <si>
    <t>No identifica</t>
  </si>
  <si>
    <t>Cap-376-16</t>
  </si>
  <si>
    <t>punto</t>
  </si>
  <si>
    <t>E 2</t>
  </si>
  <si>
    <t>F 1</t>
  </si>
  <si>
    <t xml:space="preserve">F1   1 g  </t>
  </si>
  <si>
    <t xml:space="preserve">F1   2 g  </t>
  </si>
  <si>
    <t xml:space="preserve">F1   2 g punto </t>
  </si>
  <si>
    <t xml:space="preserve">F1   5 g  </t>
  </si>
  <si>
    <t xml:space="preserve">F1   10 g  </t>
  </si>
  <si>
    <t xml:space="preserve">F1   20 g  </t>
  </si>
  <si>
    <t xml:space="preserve">F1   20 g punto </t>
  </si>
  <si>
    <t xml:space="preserve">F1   50 g  </t>
  </si>
  <si>
    <t xml:space="preserve">F1   100 g  </t>
  </si>
  <si>
    <t xml:space="preserve">F1   200 g  </t>
  </si>
  <si>
    <t xml:space="preserve">F1   200 g punto 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</si>
  <si>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</si>
  <si>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</si>
  <si>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</si>
  <si>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</si>
  <si>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</si>
  <si>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 xml:space="preserve">E2   1 g  </t>
  </si>
  <si>
    <t xml:space="preserve">E2   2 g  </t>
  </si>
  <si>
    <t xml:space="preserve">E2   2 g punto </t>
  </si>
  <si>
    <t xml:space="preserve">E2   5 g  </t>
  </si>
  <si>
    <t xml:space="preserve">E2   10 g  </t>
  </si>
  <si>
    <t xml:space="preserve">E2   20 g  </t>
  </si>
  <si>
    <t xml:space="preserve">E2   20 g punto </t>
  </si>
  <si>
    <t xml:space="preserve">E2   50 g  </t>
  </si>
  <si>
    <t xml:space="preserve">E2   100 g  </t>
  </si>
  <si>
    <t xml:space="preserve">E2   200 g  </t>
  </si>
  <si>
    <t xml:space="preserve">E2   200 g punto </t>
  </si>
  <si>
    <t xml:space="preserve">E2   500 g  </t>
  </si>
  <si>
    <t xml:space="preserve">E2   1000 g  </t>
  </si>
  <si>
    <t xml:space="preserve">E2   2000 g  </t>
  </si>
  <si>
    <t xml:space="preserve">E2   2000 g punto </t>
  </si>
  <si>
    <t xml:space="preserve">E2   5000 g  </t>
  </si>
  <si>
    <t>E2   10000 g</t>
  </si>
  <si>
    <t>F1   10000 g</t>
  </si>
  <si>
    <t>F1   20000 g</t>
  </si>
  <si>
    <r>
      <t>Incertidumbre de densidad U</t>
    </r>
    <r>
      <rPr>
        <b/>
        <i/>
        <sz val="10"/>
        <color theme="1"/>
        <rFont val="Arial"/>
        <family val="2"/>
      </rPr>
      <t>(ρ</t>
    </r>
    <r>
      <rPr>
        <b/>
        <i/>
        <vertAlign val="subscript"/>
        <sz val="10"/>
        <color theme="1"/>
        <rFont val="Arial"/>
        <family val="2"/>
      </rPr>
      <t>t</t>
    </r>
    <r>
      <rPr>
        <b/>
        <i/>
        <sz val="10"/>
        <color theme="1"/>
        <rFont val="Arial"/>
        <family val="2"/>
      </rPr>
      <t>)                             kg/m3</t>
    </r>
  </si>
  <si>
    <r>
      <t xml:space="preserve">Resolución </t>
    </r>
    <r>
      <rPr>
        <b/>
        <i/>
        <sz val="10"/>
        <color theme="1"/>
        <rFont val="Arial"/>
        <family val="2"/>
      </rPr>
      <t>d</t>
    </r>
  </si>
  <si>
    <t>Identificación Interna</t>
  </si>
  <si>
    <t>Firma</t>
  </si>
  <si>
    <t>Calibrado por</t>
  </si>
  <si>
    <t>kg/m³</t>
  </si>
  <si>
    <t>kg/m³   ±</t>
  </si>
  <si>
    <r>
      <t xml:space="preserve">N° de Ciclos </t>
    </r>
    <r>
      <rPr>
        <b/>
        <sz val="14"/>
        <color theme="1"/>
        <rFont val="Arial"/>
        <family val="2"/>
      </rPr>
      <t>n</t>
    </r>
  </si>
  <si>
    <t>*</t>
  </si>
  <si>
    <t>Temperatura °C</t>
  </si>
  <si>
    <t>M-008</t>
  </si>
  <si>
    <t>M-007</t>
  </si>
  <si>
    <t>M-006</t>
  </si>
  <si>
    <t>M-005</t>
  </si>
  <si>
    <t>M-009</t>
  </si>
  <si>
    <r>
      <t>m</t>
    </r>
    <r>
      <rPr>
        <vertAlign val="subscript"/>
        <sz val="11"/>
        <color theme="1"/>
        <rFont val="Arial"/>
        <family val="2"/>
      </rPr>
      <t xml:space="preserve">Nr </t>
    </r>
    <r>
      <rPr>
        <sz val="11"/>
        <color theme="1"/>
        <rFont val="Arial"/>
        <family val="2"/>
      </rPr>
      <t xml:space="preserve">  g</t>
    </r>
  </si>
  <si>
    <t>M-001</t>
  </si>
  <si>
    <t>M-002</t>
  </si>
  <si>
    <t>M-003</t>
  </si>
  <si>
    <t>M-004</t>
  </si>
  <si>
    <t>M-016</t>
  </si>
  <si>
    <t>Descripción de las pesas</t>
  </si>
  <si>
    <t>Limpieza de las pesas</t>
  </si>
  <si>
    <t>4.   EXAMEN FÍSICO DE LA CONDICIÓN DE LAS PESAS</t>
  </si>
  <si>
    <t xml:space="preserve">En el examen físico se pudo apreciar que las pesas están en buenas condiciones  </t>
  </si>
  <si>
    <t>El valor de la masa convencional de las pesas se determina por el método de comparación con las pesas patrón, usando el esquema de sustitución ABBA. (Doble sustitución).</t>
  </si>
  <si>
    <t xml:space="preserve">7.   DESCRIPCIÓN DE LAS PESAS   </t>
  </si>
  <si>
    <t>Las pesas fueron limpiadas y secadas de acuerdo al numeral B.4 de la NTC 1848:2007.</t>
  </si>
  <si>
    <t>1 kg</t>
  </si>
  <si>
    <t>2 kg</t>
  </si>
  <si>
    <t>5 kg</t>
  </si>
  <si>
    <t>10 kg</t>
  </si>
  <si>
    <t>Pesas</t>
  </si>
  <si>
    <t>Incertidumbre de la medición ± U (k=2) (mg)</t>
  </si>
  <si>
    <t>Metrologos</t>
  </si>
  <si>
    <t>Codigo interno</t>
  </si>
  <si>
    <t>Nombre del Metrologo</t>
  </si>
  <si>
    <t>Arcesio Velandia Carreño</t>
  </si>
  <si>
    <t>Luis Henry Barreto Rojas</t>
  </si>
  <si>
    <t>Pedro Jose Vargas Lopéz</t>
  </si>
  <si>
    <t>Elvis Aguirre Romero</t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</si>
  <si>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</si>
  <si>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</si>
  <si>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</si>
  <si>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</si>
  <si>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</si>
  <si>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</si>
  <si>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Trazabilidad y numero</t>
  </si>
  <si>
    <t>Lufft Opus 20</t>
  </si>
  <si>
    <t>M-012 ..</t>
  </si>
  <si>
    <t>M-013 ..</t>
  </si>
  <si>
    <t>M-010 ..</t>
  </si>
  <si>
    <t>M-011 ..</t>
  </si>
  <si>
    <t>20  kg</t>
  </si>
  <si>
    <r>
      <t xml:space="preserve">Unidades en   " °C ,  rH%  </t>
    </r>
    <r>
      <rPr>
        <sz val="14"/>
        <color theme="0"/>
        <rFont val="Arial"/>
        <family val="2"/>
      </rPr>
      <t>y</t>
    </r>
    <r>
      <rPr>
        <b/>
        <sz val="14"/>
        <color theme="0"/>
        <rFont val="Arial"/>
        <family val="2"/>
      </rPr>
      <t xml:space="preserve"> hPa " </t>
    </r>
    <r>
      <rPr>
        <sz val="14"/>
        <color theme="0"/>
        <rFont val="Arial"/>
        <family val="2"/>
      </rPr>
      <t xml:space="preserve"> según corresponda</t>
    </r>
  </si>
  <si>
    <t xml:space="preserve">F1 R  5 g  </t>
  </si>
  <si>
    <t xml:space="preserve">F1 R  10 g  </t>
  </si>
  <si>
    <t xml:space="preserve">F1 R  20 g  </t>
  </si>
  <si>
    <t xml:space="preserve">F1 R  20 g punto </t>
  </si>
  <si>
    <t xml:space="preserve">F1 R  50 g  </t>
  </si>
  <si>
    <t xml:space="preserve">F1 R  100 g  </t>
  </si>
  <si>
    <t xml:space="preserve">F1 R  200 g  </t>
  </si>
  <si>
    <t xml:space="preserve">F1 R  200 g punto </t>
  </si>
  <si>
    <t xml:space="preserve">F1 R  500 g  </t>
  </si>
  <si>
    <t xml:space="preserve">F1 R  1000 g  </t>
  </si>
  <si>
    <t xml:space="preserve">F1 R  2000 g  </t>
  </si>
  <si>
    <t xml:space="preserve">F1 R  2000 g punto </t>
  </si>
  <si>
    <t xml:space="preserve">F1 R  5000 g  </t>
  </si>
  <si>
    <t>Codigo Interno</t>
  </si>
  <si>
    <t>M-014</t>
  </si>
  <si>
    <t>1996-1999-2148</t>
  </si>
  <si>
    <t>AV</t>
  </si>
  <si>
    <t>LH</t>
  </si>
  <si>
    <t>PV</t>
  </si>
  <si>
    <t>EA</t>
  </si>
  <si>
    <t>20 kg</t>
  </si>
  <si>
    <t>Intervalo de Medición (g) Clase M1</t>
  </si>
  <si>
    <t>E M P mg</t>
  </si>
  <si>
    <t xml:space="preserve"> 1 g  a  10 kg</t>
  </si>
  <si>
    <t xml:space="preserve">Valor Nominal </t>
  </si>
  <si>
    <t>Incertidumbre mg</t>
  </si>
  <si>
    <t>N/A</t>
  </si>
  <si>
    <t>Juego de pesas</t>
  </si>
  <si>
    <t xml:space="preserve"> Director Tecnico / Sust SGL</t>
  </si>
  <si>
    <t xml:space="preserve"> Sistema de Gestión / Sust Dir Tecnico</t>
  </si>
  <si>
    <t>Lab Volumen / Sust Lab Masa</t>
  </si>
  <si>
    <t xml:space="preserve"> Lab Masa / Sust Lab Volumen</t>
  </si>
  <si>
    <t xml:space="preserve">F1 R  1 g  </t>
  </si>
  <si>
    <t xml:space="preserve">F1 R  2 g  </t>
  </si>
  <si>
    <t xml:space="preserve">F1 R  2 g punto </t>
  </si>
  <si>
    <t>Incertidumbre   U=(k=2)</t>
  </si>
  <si>
    <t>CMC PESA tabla 1 OIML R 111-1 CLASE M1</t>
  </si>
  <si>
    <r>
      <t>m</t>
    </r>
    <r>
      <rPr>
        <vertAlign val="subscript"/>
        <sz val="11"/>
        <color theme="1"/>
        <rFont val="Arial"/>
        <family val="2"/>
      </rPr>
      <t xml:space="preserve">ct </t>
    </r>
  </si>
  <si>
    <r>
      <t xml:space="preserve">Valor Nominal </t>
    </r>
    <r>
      <rPr>
        <b/>
        <i/>
        <sz val="12"/>
        <color theme="1"/>
        <rFont val="Arial"/>
        <family val="2"/>
      </rPr>
      <t>m</t>
    </r>
    <r>
      <rPr>
        <b/>
        <i/>
        <vertAlign val="subscript"/>
        <sz val="12"/>
        <color theme="1"/>
        <rFont val="Arial"/>
        <family val="2"/>
      </rPr>
      <t xml:space="preserve">Nt  </t>
    </r>
    <r>
      <rPr>
        <b/>
        <i/>
        <sz val="12"/>
        <color theme="1"/>
        <rFont val="Arial"/>
        <family val="2"/>
      </rPr>
      <t>en g</t>
    </r>
  </si>
  <si>
    <r>
      <t xml:space="preserve">Densidad </t>
    </r>
    <r>
      <rPr>
        <b/>
        <i/>
        <sz val="12"/>
        <color theme="1"/>
        <rFont val="Arial"/>
        <family val="2"/>
      </rPr>
      <t>ρ</t>
    </r>
    <r>
      <rPr>
        <b/>
        <i/>
        <vertAlign val="subscript"/>
        <sz val="12"/>
        <color theme="1"/>
        <rFont val="Arial"/>
        <family val="2"/>
      </rPr>
      <t xml:space="preserve">t            </t>
    </r>
    <r>
      <rPr>
        <b/>
        <i/>
        <sz val="12"/>
        <color theme="1"/>
        <rFont val="Arial"/>
        <family val="2"/>
      </rPr>
      <t>kg/m3</t>
    </r>
  </si>
  <si>
    <r>
      <t>Densidad kg/m</t>
    </r>
    <r>
      <rPr>
        <b/>
        <vertAlign val="superscript"/>
        <sz val="12"/>
        <color theme="1"/>
        <rFont val="Arial"/>
        <family val="2"/>
      </rPr>
      <t>3</t>
    </r>
  </si>
  <si>
    <r>
      <t>Incertidumbre de densidad kg/m</t>
    </r>
    <r>
      <rPr>
        <b/>
        <vertAlign val="superscript"/>
        <sz val="12"/>
        <color theme="1"/>
        <rFont val="Arial"/>
        <family val="2"/>
      </rPr>
      <t>3</t>
    </r>
  </si>
  <si>
    <r>
      <t>Densidad del aire kg/m</t>
    </r>
    <r>
      <rPr>
        <b/>
        <vertAlign val="superscript"/>
        <sz val="12"/>
        <color theme="1"/>
        <rFont val="Arial"/>
        <family val="2"/>
      </rPr>
      <t>3</t>
    </r>
  </si>
  <si>
    <t>Patron Utilizado en la Calibración - BALANZAS</t>
  </si>
  <si>
    <t>Patron Utilizado en la Calibración - Termohigrometros</t>
  </si>
  <si>
    <t>1995-1998-2149</t>
  </si>
  <si>
    <t>1994-1997-2127</t>
  </si>
  <si>
    <t>Datos de las Pesas Calibradas  Laboratorio SIC</t>
  </si>
  <si>
    <t>Información de Calibración</t>
  </si>
  <si>
    <t xml:space="preserve">  V-002</t>
  </si>
  <si>
    <t>°C</t>
  </si>
  <si>
    <t>hPa</t>
  </si>
  <si>
    <t>rH%</t>
  </si>
  <si>
    <t xml:space="preserve">  V-002 </t>
  </si>
  <si>
    <t>M-010</t>
  </si>
  <si>
    <t>M-011</t>
  </si>
  <si>
    <t>M-012</t>
  </si>
  <si>
    <t>M-013</t>
  </si>
  <si>
    <t>CAT-144-16                                  CAH-060-16                                CERT-16-EMP-1056-2567</t>
  </si>
  <si>
    <t>CAT-145-16                                 CAH-061-16                                 CERT-16-EMP-1057-2567</t>
  </si>
  <si>
    <t>Está calibración es trazable al INM, a través de una cadena ininterrumpida de comparaciones. El patrón de referencia se utiliza para calibrar el patrón de trabajo, que a su vez se utiliza para calibrar las pesas del cliente. Cada paso de la trazabilidad está documentada, así mismo la incertidumbre de medición ha sido calculada.</t>
  </si>
  <si>
    <t>Fecha de elaboración :</t>
  </si>
  <si>
    <r>
      <t xml:space="preserve">Los resultados de la calibración indican que el error en masa convencional, </t>
    </r>
    <r>
      <rPr>
        <sz val="12"/>
        <color rgb="FFFF0000"/>
        <rFont val="Arial Narrow"/>
        <family val="2"/>
      </rPr>
      <t>xxxx</t>
    </r>
    <r>
      <rPr>
        <sz val="12"/>
        <color theme="1"/>
        <rFont val="Arial Narrow"/>
        <family val="2"/>
      </rPr>
      <t xml:space="preserve"> está dentro de los límites de exactitud permitidos para las pesas clase M1 de </t>
    </r>
    <r>
      <rPr>
        <sz val="12"/>
        <color rgb="FFFF0000"/>
        <rFont val="Arial Narrow"/>
        <family val="2"/>
      </rPr>
      <t>XXXX</t>
    </r>
    <r>
      <rPr>
        <sz val="12"/>
        <color theme="1"/>
        <rFont val="Arial Narrow"/>
        <family val="2"/>
      </rPr>
      <t>.</t>
    </r>
    <r>
      <rPr>
        <b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>Errores en masa convencional de acuerdo con la Norma OIML R 111 – 2004 numeral 5, tabla 1 (Errores en masa convencional para pesas de clases E1, E2, F1, F2, M1-2, M2, M2-3, M3)</t>
    </r>
  </si>
  <si>
    <t>1 g</t>
  </si>
  <si>
    <t>2 g</t>
  </si>
  <si>
    <t>2 g *</t>
  </si>
  <si>
    <t xml:space="preserve">5 g </t>
  </si>
  <si>
    <t>10 g</t>
  </si>
  <si>
    <t>20 g</t>
  </si>
  <si>
    <t>20 g *</t>
  </si>
  <si>
    <t>50 g</t>
  </si>
  <si>
    <t>100 g</t>
  </si>
  <si>
    <t>200 g</t>
  </si>
  <si>
    <t>200 g *</t>
  </si>
  <si>
    <t>500 g</t>
  </si>
  <si>
    <t>2 kg *</t>
  </si>
  <si>
    <t>5 kg C</t>
  </si>
  <si>
    <t>10 kg C</t>
  </si>
  <si>
    <t>20 kg C</t>
  </si>
  <si>
    <t>3.  CODIGO INTERNO</t>
  </si>
  <si>
    <t>pesa</t>
  </si>
  <si>
    <t xml:space="preserve"> pesa</t>
  </si>
  <si>
    <t>Datos de las Pesas Patrón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</si>
</sst>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yyyy\-mm\-dd;@"/>
    <numFmt numFmtId="165" formatCode="0.000"/>
    <numFmt numFmtId="166" formatCode="0.0"/>
    <numFmt numFmtId="167" formatCode="0.00000"/>
    <numFmt numFmtId="168" formatCode="0.0000"/>
    <numFmt numFmtId="169" formatCode="[$-240A]hh:mm:ss\ AM/PM;@"/>
    <numFmt numFmtId="170" formatCode="0.0000000"/>
    <numFmt numFmtId="171" formatCode="0_ &quot;kg&quot;"/>
    <numFmt numFmtId="172" formatCode="0_ &quot;g&quot;"/>
    <numFmt numFmtId="173" formatCode="0.000000"/>
    <numFmt numFmtId="174" formatCode="0\ &quot;g&quot;"/>
    <numFmt numFmtId="175" formatCode="0\ &quot;g *&quot;"/>
    <numFmt numFmtId="176" formatCode="\1\ &quot;kg&quot;"/>
    <numFmt numFmtId="177" formatCode="\2\ &quot;kg&quot;"/>
    <numFmt numFmtId="178" formatCode="\2\ &quot;kg *&quot;"/>
    <numFmt numFmtId="179" formatCode="\5\ &quot;kg&quot;"/>
    <numFmt numFmtId="180" formatCode="0\ &quot;kg&quot;"/>
    <numFmt numFmtId="181" formatCode="\5\ &quot;kg C&quot;"/>
    <numFmt numFmtId="182" formatCode="0\ &quot;kg C&quot;"/>
  </numFmts>
  <fonts count="5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i/>
      <vertAlign val="subscript"/>
      <sz val="10"/>
      <color theme="1"/>
      <name val="Arial"/>
      <family val="2"/>
    </font>
    <font>
      <b/>
      <sz val="10"/>
      <color theme="0"/>
      <name val="Arial"/>
      <family val="2"/>
    </font>
    <font>
      <sz val="16"/>
      <color theme="1"/>
      <name val="Arial"/>
      <family val="2"/>
    </font>
    <font>
      <sz val="11"/>
      <color theme="0" tint="-0.34998626667073579"/>
      <name val="Arial"/>
      <family val="2"/>
    </font>
    <font>
      <b/>
      <sz val="14"/>
      <color theme="0" tint="-0.34998626667073579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i/>
      <sz val="11"/>
      <color theme="0"/>
      <name val="Arial"/>
      <family val="2"/>
    </font>
    <font>
      <b/>
      <i/>
      <vertAlign val="subscript"/>
      <sz val="11"/>
      <color theme="0"/>
      <name val="Arial"/>
      <family val="2"/>
    </font>
    <font>
      <i/>
      <sz val="14"/>
      <color theme="0"/>
      <name val="Arial"/>
      <family val="2"/>
    </font>
    <font>
      <i/>
      <vertAlign val="subscript"/>
      <sz val="14"/>
      <color theme="0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i/>
      <sz val="11"/>
      <color theme="1"/>
      <name val="Arial"/>
      <family val="2"/>
    </font>
    <font>
      <i/>
      <vertAlign val="subscript"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4"/>
      <color theme="1"/>
      <name val="Arial"/>
      <family val="2"/>
    </font>
    <font>
      <vertAlign val="subscript"/>
      <sz val="14"/>
      <color theme="1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9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12"/>
      <color theme="0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sz val="11"/>
      <color rgb="FFFFFFFF"/>
      <name val="Calibri"/>
      <family val="2"/>
      <scheme val="minor"/>
    </font>
    <font>
      <sz val="12"/>
      <color rgb="FFFF0000"/>
      <name val="Arial Narrow"/>
      <family val="2"/>
    </font>
    <font>
      <b/>
      <i/>
      <vertAlign val="sub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DD7EE"/>
        <bgColor indexed="64"/>
      </patternFill>
    </fill>
    <fill>
      <gradientFill degree="90">
        <stop position="0">
          <color rgb="FF7030A0"/>
        </stop>
        <stop position="1">
          <color rgb="FFFFFF00"/>
        </stop>
      </gradientFill>
    </fill>
    <fill>
      <patternFill patternType="solid">
        <fgColor rgb="FF1F4E78"/>
        <bgColor indexed="64"/>
      </patternFill>
    </fill>
    <fill>
      <patternFill patternType="darkTrellis">
        <fgColor auto="1"/>
        <bgColor auto="1"/>
      </patternFill>
    </fill>
    <fill>
      <patternFill patternType="lightGray">
        <fgColor auto="1"/>
        <bgColor auto="1"/>
      </patternFill>
    </fill>
    <fill>
      <patternFill patternType="mediumGray">
        <fgColor auto="1"/>
        <bgColor auto="1"/>
      </patternFill>
    </fill>
    <fill>
      <patternFill patternType="darkDown">
        <fgColor auto="1"/>
        <bgColor auto="1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2" fontId="9" fillId="15" borderId="0">
      <protection hidden="1"/>
    </xf>
    <xf numFmtId="2" fontId="9" fillId="17" borderId="23">
      <alignment horizontal="center" vertical="center"/>
      <protection hidden="1"/>
    </xf>
    <xf numFmtId="2" fontId="9" fillId="18" borderId="23">
      <alignment horizontal="center" vertical="center"/>
      <protection hidden="1"/>
    </xf>
    <xf numFmtId="2" fontId="9" fillId="19" borderId="23">
      <alignment horizontal="center" vertical="center"/>
      <protection hidden="1"/>
    </xf>
    <xf numFmtId="2" fontId="9" fillId="20" borderId="23">
      <alignment horizontal="center" vertical="center"/>
      <protection hidden="1"/>
    </xf>
  </cellStyleXfs>
  <cellXfs count="9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44" fillId="0" borderId="0" xfId="0" applyFont="1"/>
    <xf numFmtId="0" fontId="7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4" fillId="11" borderId="0" xfId="0" applyFont="1" applyFill="1" applyAlignment="1">
      <alignment horizontal="center"/>
    </xf>
    <xf numFmtId="0" fontId="4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10" borderId="0" xfId="0" applyFont="1" applyFill="1"/>
    <xf numFmtId="0" fontId="9" fillId="0" borderId="0" xfId="0" applyFont="1" applyProtection="1">
      <protection hidden="1"/>
    </xf>
    <xf numFmtId="2" fontId="9" fillId="3" borderId="27" xfId="0" applyNumberFormat="1" applyFont="1" applyFill="1" applyBorder="1" applyAlignment="1" applyProtection="1">
      <protection hidden="1"/>
    </xf>
    <xf numFmtId="2" fontId="9" fillId="0" borderId="0" xfId="0" applyNumberFormat="1" applyFont="1" applyProtection="1">
      <protection hidden="1"/>
    </xf>
    <xf numFmtId="2" fontId="9" fillId="0" borderId="0" xfId="0" applyNumberFormat="1" applyFont="1" applyFill="1" applyBorder="1" applyProtection="1">
      <protection hidden="1"/>
    </xf>
    <xf numFmtId="2" fontId="40" fillId="0" borderId="0" xfId="0" applyNumberFormat="1" applyFont="1" applyProtection="1">
      <protection hidden="1"/>
    </xf>
    <xf numFmtId="2" fontId="9" fillId="3" borderId="0" xfId="0" applyNumberFormat="1" applyFont="1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9" fillId="3" borderId="0" xfId="0" applyFont="1" applyFill="1" applyProtection="1">
      <protection hidden="1"/>
    </xf>
    <xf numFmtId="0" fontId="13" fillId="6" borderId="3" xfId="0" applyFont="1" applyFill="1" applyBorder="1" applyAlignment="1" applyProtection="1">
      <alignment vertical="center"/>
      <protection hidden="1"/>
    </xf>
    <xf numFmtId="0" fontId="10" fillId="10" borderId="2" xfId="0" applyFont="1" applyFill="1" applyBorder="1" applyAlignment="1" applyProtection="1">
      <alignment horizontal="center" vertical="center"/>
      <protection hidden="1"/>
    </xf>
    <xf numFmtId="0" fontId="13" fillId="6" borderId="2" xfId="0" applyFont="1" applyFill="1" applyBorder="1" applyAlignment="1" applyProtection="1">
      <alignment vertical="center"/>
      <protection hidden="1"/>
    </xf>
    <xf numFmtId="0" fontId="10" fillId="3" borderId="0" xfId="0" applyFont="1" applyFill="1" applyBorder="1" applyProtection="1">
      <protection hidden="1"/>
    </xf>
    <xf numFmtId="0" fontId="9" fillId="3" borderId="0" xfId="0" applyFont="1" applyFill="1" applyBorder="1" applyProtection="1">
      <protection hidden="1"/>
    </xf>
    <xf numFmtId="0" fontId="13" fillId="6" borderId="3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10" fillId="10" borderId="6" xfId="0" applyFont="1" applyFill="1" applyBorder="1" applyAlignment="1" applyProtection="1">
      <alignment horizontal="center" vertical="center"/>
      <protection hidden="1"/>
    </xf>
    <xf numFmtId="0" fontId="10" fillId="10" borderId="5" xfId="0" applyFont="1" applyFill="1" applyBorder="1" applyAlignment="1" applyProtection="1">
      <alignment horizontal="center" vertical="center" wrapText="1"/>
      <protection hidden="1"/>
    </xf>
    <xf numFmtId="0" fontId="9" fillId="3" borderId="22" xfId="0" applyFont="1" applyFill="1" applyBorder="1" applyProtection="1">
      <protection hidden="1"/>
    </xf>
    <xf numFmtId="0" fontId="20" fillId="3" borderId="0" xfId="0" applyFont="1" applyFill="1" applyBorder="1" applyProtection="1">
      <protection hidden="1"/>
    </xf>
    <xf numFmtId="0" fontId="20" fillId="0" borderId="0" xfId="0" applyFont="1" applyBorder="1" applyProtection="1">
      <protection hidden="1"/>
    </xf>
    <xf numFmtId="0" fontId="20" fillId="0" borderId="0" xfId="0" applyFont="1" applyProtection="1">
      <protection hidden="1"/>
    </xf>
    <xf numFmtId="0" fontId="21" fillId="3" borderId="26" xfId="0" applyFont="1" applyFill="1" applyBorder="1" applyAlignment="1" applyProtection="1">
      <alignment horizontal="center" vertical="center"/>
      <protection hidden="1"/>
    </xf>
    <xf numFmtId="0" fontId="21" fillId="3" borderId="27" xfId="0" applyFont="1" applyFill="1" applyBorder="1" applyAlignment="1" applyProtection="1">
      <alignment horizontal="center" vertical="center"/>
      <protection hidden="1"/>
    </xf>
    <xf numFmtId="0" fontId="21" fillId="3" borderId="25" xfId="0" applyFont="1" applyFill="1" applyBorder="1" applyAlignment="1" applyProtection="1">
      <alignment horizontal="center" vertical="center"/>
      <protection hidden="1"/>
    </xf>
    <xf numFmtId="166" fontId="13" fillId="6" borderId="8" xfId="0" applyNumberFormat="1" applyFont="1" applyFill="1" applyBorder="1" applyAlignment="1" applyProtection="1">
      <alignment vertical="center" wrapText="1"/>
      <protection hidden="1"/>
    </xf>
    <xf numFmtId="0" fontId="29" fillId="6" borderId="10" xfId="0" applyFont="1" applyFill="1" applyBorder="1" applyAlignment="1" applyProtection="1">
      <alignment horizontal="center" vertical="center"/>
      <protection hidden="1"/>
    </xf>
    <xf numFmtId="0" fontId="29" fillId="6" borderId="5" xfId="0" applyFont="1" applyFill="1" applyBorder="1" applyAlignment="1" applyProtection="1">
      <alignment horizontal="center" vertical="center"/>
      <protection hidden="1"/>
    </xf>
    <xf numFmtId="0" fontId="20" fillId="3" borderId="29" xfId="0" applyFont="1" applyFill="1" applyBorder="1" applyProtection="1">
      <protection hidden="1"/>
    </xf>
    <xf numFmtId="0" fontId="29" fillId="6" borderId="7" xfId="0" applyFont="1" applyFill="1" applyBorder="1" applyAlignment="1" applyProtection="1">
      <alignment vertical="center" wrapText="1"/>
      <protection hidden="1"/>
    </xf>
    <xf numFmtId="0" fontId="20" fillId="3" borderId="27" xfId="0" applyFont="1" applyFill="1" applyBorder="1" applyProtection="1">
      <protection hidden="1"/>
    </xf>
    <xf numFmtId="0" fontId="29" fillId="6" borderId="39" xfId="0" applyFont="1" applyFill="1" applyBorder="1" applyAlignment="1" applyProtection="1">
      <alignment horizontal="center" vertical="center"/>
      <protection hidden="1"/>
    </xf>
    <xf numFmtId="0" fontId="29" fillId="6" borderId="20" xfId="0" applyFont="1" applyFill="1" applyBorder="1" applyAlignment="1" applyProtection="1">
      <alignment horizontal="center" vertical="center"/>
      <protection hidden="1"/>
    </xf>
    <xf numFmtId="0" fontId="20" fillId="3" borderId="30" xfId="0" applyFont="1" applyFill="1" applyBorder="1" applyAlignment="1" applyProtection="1">
      <alignment vertical="center"/>
      <protection hidden="1"/>
    </xf>
    <xf numFmtId="0" fontId="29" fillId="6" borderId="40" xfId="0" applyFont="1" applyFill="1" applyBorder="1" applyAlignment="1" applyProtection="1">
      <alignment horizontal="center" vertical="center"/>
      <protection hidden="1"/>
    </xf>
    <xf numFmtId="0" fontId="29" fillId="6" borderId="42" xfId="0" applyFont="1" applyFill="1" applyBorder="1" applyAlignment="1" applyProtection="1">
      <alignment horizontal="center" vertical="center"/>
      <protection hidden="1"/>
    </xf>
    <xf numFmtId="0" fontId="29" fillId="6" borderId="43" xfId="0" applyFont="1" applyFill="1" applyBorder="1" applyAlignment="1" applyProtection="1">
      <alignment horizontal="center" vertical="center"/>
      <protection hidden="1"/>
    </xf>
    <xf numFmtId="0" fontId="11" fillId="5" borderId="7" xfId="0" applyFont="1" applyFill="1" applyBorder="1" applyAlignment="1" applyProtection="1">
      <alignment horizontal="center" vertical="top" wrapText="1"/>
      <protection hidden="1"/>
    </xf>
    <xf numFmtId="0" fontId="11" fillId="5" borderId="44" xfId="0" applyFont="1" applyFill="1" applyBorder="1" applyAlignment="1" applyProtection="1">
      <alignment horizontal="center" vertical="center" wrapText="1"/>
      <protection hidden="1"/>
    </xf>
    <xf numFmtId="11" fontId="29" fillId="6" borderId="24" xfId="0" applyNumberFormat="1" applyFont="1" applyFill="1" applyBorder="1" applyAlignment="1" applyProtection="1">
      <alignment horizontal="center" vertical="center"/>
      <protection hidden="1"/>
    </xf>
    <xf numFmtId="165" fontId="20" fillId="3" borderId="0" xfId="0" applyNumberFormat="1" applyFont="1" applyFill="1" applyBorder="1" applyProtection="1">
      <protection hidden="1"/>
    </xf>
    <xf numFmtId="0" fontId="29" fillId="6" borderId="34" xfId="0" applyFont="1" applyFill="1" applyBorder="1" applyAlignment="1" applyProtection="1">
      <alignment horizontal="center" vertical="center" wrapText="1"/>
      <protection hidden="1"/>
    </xf>
    <xf numFmtId="168" fontId="29" fillId="6" borderId="13" xfId="0" applyNumberFormat="1" applyFont="1" applyFill="1" applyBorder="1" applyAlignment="1" applyProtection="1">
      <alignment horizontal="center" vertical="center"/>
      <protection hidden="1"/>
    </xf>
    <xf numFmtId="0" fontId="29" fillId="6" borderId="45" xfId="0" applyFont="1" applyFill="1" applyBorder="1" applyAlignment="1" applyProtection="1">
      <alignment horizontal="center" vertical="center"/>
      <protection hidden="1"/>
    </xf>
    <xf numFmtId="168" fontId="29" fillId="6" borderId="4" xfId="0" applyNumberFormat="1" applyFont="1" applyFill="1" applyBorder="1" applyAlignment="1" applyProtection="1">
      <alignment horizontal="center" vertical="center"/>
      <protection hidden="1"/>
    </xf>
    <xf numFmtId="0" fontId="29" fillId="6" borderId="36" xfId="0" applyFont="1" applyFill="1" applyBorder="1" applyAlignment="1" applyProtection="1">
      <alignment horizontal="center" vertical="center"/>
      <protection hidden="1"/>
    </xf>
    <xf numFmtId="2" fontId="29" fillId="6" borderId="4" xfId="0" applyNumberFormat="1" applyFont="1" applyFill="1" applyBorder="1" applyAlignment="1" applyProtection="1">
      <alignment horizontal="center" vertical="center"/>
      <protection hidden="1"/>
    </xf>
    <xf numFmtId="167" fontId="9" fillId="6" borderId="37" xfId="0" applyNumberFormat="1" applyFont="1" applyFill="1" applyBorder="1" applyAlignment="1" applyProtection="1">
      <alignment horizontal="center" vertical="center"/>
      <protection hidden="1"/>
    </xf>
    <xf numFmtId="0" fontId="9" fillId="6" borderId="38" xfId="0" applyFont="1" applyFill="1" applyBorder="1" applyAlignment="1" applyProtection="1">
      <alignment horizontal="center" vertical="center"/>
      <protection hidden="1"/>
    </xf>
    <xf numFmtId="0" fontId="9" fillId="6" borderId="4" xfId="0" applyFont="1" applyFill="1" applyBorder="1" applyAlignment="1" applyProtection="1">
      <alignment horizontal="center" vertical="center"/>
      <protection hidden="1"/>
    </xf>
    <xf numFmtId="0" fontId="9" fillId="6" borderId="38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Alignment="1" applyProtection="1">
      <alignment horizontal="center" vertical="center"/>
      <protection hidden="1"/>
    </xf>
    <xf numFmtId="0" fontId="29" fillId="6" borderId="15" xfId="0" applyFont="1" applyFill="1" applyBorder="1" applyAlignment="1" applyProtection="1">
      <alignment horizontal="center" vertical="center"/>
      <protection hidden="1"/>
    </xf>
    <xf numFmtId="166" fontId="20" fillId="3" borderId="0" xfId="0" applyNumberFormat="1" applyFont="1" applyFill="1" applyBorder="1" applyProtection="1">
      <protection hidden="1"/>
    </xf>
    <xf numFmtId="0" fontId="10" fillId="7" borderId="46" xfId="0" applyFont="1" applyFill="1" applyBorder="1" applyAlignment="1" applyProtection="1">
      <alignment horizontal="left" vertical="center" wrapText="1"/>
      <protection hidden="1"/>
    </xf>
    <xf numFmtId="0" fontId="9" fillId="7" borderId="20" xfId="0" applyFont="1" applyFill="1" applyBorder="1" applyAlignment="1" applyProtection="1">
      <alignment horizontal="center" vertical="center"/>
      <protection hidden="1"/>
    </xf>
    <xf numFmtId="0" fontId="9" fillId="7" borderId="14" xfId="0" applyFont="1" applyFill="1" applyBorder="1" applyAlignment="1" applyProtection="1">
      <alignment horizontal="center" vertical="center"/>
      <protection hidden="1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10" fillId="7" borderId="46" xfId="0" applyFont="1" applyFill="1" applyBorder="1" applyAlignment="1" applyProtection="1">
      <alignment wrapText="1"/>
      <protection hidden="1"/>
    </xf>
    <xf numFmtId="0" fontId="9" fillId="7" borderId="20" xfId="0" applyFont="1" applyFill="1" applyBorder="1" applyProtection="1">
      <protection hidden="1"/>
    </xf>
    <xf numFmtId="2" fontId="9" fillId="7" borderId="14" xfId="0" applyNumberFormat="1" applyFont="1" applyFill="1" applyBorder="1" applyAlignment="1" applyProtection="1">
      <alignment horizontal="center" vertical="center"/>
      <protection hidden="1"/>
    </xf>
    <xf numFmtId="0" fontId="13" fillId="6" borderId="46" xfId="0" applyFont="1" applyFill="1" applyBorder="1" applyAlignment="1" applyProtection="1">
      <alignment horizontal="left" vertical="center" wrapText="1"/>
      <protection hidden="1"/>
    </xf>
    <xf numFmtId="0" fontId="29" fillId="6" borderId="20" xfId="0" applyFont="1" applyFill="1" applyBorder="1" applyProtection="1">
      <protection hidden="1"/>
    </xf>
    <xf numFmtId="2" fontId="29" fillId="6" borderId="14" xfId="0" applyNumberFormat="1" applyFont="1" applyFill="1" applyBorder="1" applyAlignment="1" applyProtection="1">
      <alignment horizontal="center" vertical="center"/>
      <protection hidden="1"/>
    </xf>
    <xf numFmtId="2" fontId="9" fillId="10" borderId="14" xfId="0" applyNumberFormat="1" applyFont="1" applyFill="1" applyBorder="1" applyAlignment="1" applyProtection="1">
      <alignment horizontal="center" vertical="center"/>
      <protection hidden="1"/>
    </xf>
    <xf numFmtId="1" fontId="9" fillId="7" borderId="14" xfId="0" applyNumberFormat="1" applyFont="1" applyFill="1" applyBorder="1" applyAlignment="1" applyProtection="1">
      <alignment horizontal="center" vertical="center"/>
      <protection hidden="1"/>
    </xf>
    <xf numFmtId="0" fontId="29" fillId="6" borderId="38" xfId="0" applyFont="1" applyFill="1" applyBorder="1" applyProtection="1">
      <protection hidden="1"/>
    </xf>
    <xf numFmtId="167" fontId="29" fillId="6" borderId="4" xfId="0" applyNumberFormat="1" applyFont="1" applyFill="1" applyBorder="1" applyAlignment="1" applyProtection="1">
      <alignment horizontal="center" vertical="center"/>
      <protection hidden="1"/>
    </xf>
    <xf numFmtId="0" fontId="20" fillId="3" borderId="22" xfId="0" applyFont="1" applyFill="1" applyBorder="1" applyAlignment="1" applyProtection="1">
      <alignment vertical="center" wrapText="1"/>
      <protection hidden="1"/>
    </xf>
    <xf numFmtId="0" fontId="20" fillId="3" borderId="30" xfId="0" applyFont="1" applyFill="1" applyBorder="1" applyAlignment="1" applyProtection="1">
      <alignment vertical="center" wrapText="1"/>
      <protection hidden="1"/>
    </xf>
    <xf numFmtId="1" fontId="9" fillId="6" borderId="48" xfId="0" applyNumberFormat="1" applyFont="1" applyFill="1" applyBorder="1" applyAlignment="1" applyProtection="1">
      <alignment horizontal="center" vertical="center"/>
      <protection hidden="1"/>
    </xf>
    <xf numFmtId="166" fontId="10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vertical="center"/>
      <protection hidden="1"/>
    </xf>
    <xf numFmtId="0" fontId="9" fillId="6" borderId="49" xfId="0" applyFont="1" applyFill="1" applyBorder="1" applyAlignment="1" applyProtection="1">
      <alignment horizontal="center" vertical="center"/>
      <protection hidden="1"/>
    </xf>
    <xf numFmtId="1" fontId="9" fillId="6" borderId="12" xfId="0" applyNumberFormat="1" applyFont="1" applyFill="1" applyBorder="1" applyAlignment="1" applyProtection="1">
      <alignment horizontal="center" vertical="center"/>
      <protection hidden="1"/>
    </xf>
    <xf numFmtId="165" fontId="9" fillId="6" borderId="5" xfId="0" applyNumberFormat="1" applyFont="1" applyFill="1" applyBorder="1" applyAlignment="1" applyProtection="1">
      <alignment horizontal="center" vertical="center"/>
      <protection hidden="1"/>
    </xf>
    <xf numFmtId="167" fontId="9" fillId="6" borderId="5" xfId="0" applyNumberFormat="1" applyFont="1" applyFill="1" applyBorder="1" applyAlignment="1" applyProtection="1">
      <alignment horizontal="center" vertical="center"/>
      <protection hidden="1"/>
    </xf>
    <xf numFmtId="166" fontId="37" fillId="4" borderId="8" xfId="0" applyNumberFormat="1" applyFont="1" applyFill="1" applyBorder="1" applyAlignment="1" applyProtection="1">
      <alignment horizontal="center" vertical="center"/>
      <protection locked="0" hidden="1"/>
    </xf>
    <xf numFmtId="0" fontId="20" fillId="3" borderId="0" xfId="0" applyFont="1" applyFill="1" applyBorder="1" applyProtection="1">
      <protection locked="0" hidden="1"/>
    </xf>
    <xf numFmtId="169" fontId="40" fillId="4" borderId="8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5" fontId="9" fillId="3" borderId="0" xfId="0" applyNumberFormat="1" applyFont="1" applyFill="1" applyAlignment="1" applyProtection="1">
      <alignment horizontal="center" vertical="center" wrapText="1"/>
      <protection hidden="1"/>
    </xf>
    <xf numFmtId="166" fontId="37" fillId="12" borderId="8" xfId="0" applyNumberFormat="1" applyFont="1" applyFill="1" applyBorder="1" applyAlignment="1" applyProtection="1">
      <alignment horizontal="center" vertical="center"/>
      <protection locked="0" hidden="1"/>
    </xf>
    <xf numFmtId="166" fontId="37" fillId="1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2" fillId="9" borderId="0" xfId="0" applyFont="1" applyFill="1" applyBorder="1" applyAlignment="1" applyProtection="1">
      <alignment vertical="center"/>
      <protection hidden="1"/>
    </xf>
    <xf numFmtId="2" fontId="43" fillId="8" borderId="8" xfId="1" applyNumberFormat="1" applyFont="1" applyFill="1" applyBorder="1" applyAlignment="1" applyProtection="1">
      <alignment horizontal="center" vertical="center" wrapText="1"/>
      <protection hidden="1"/>
    </xf>
    <xf numFmtId="2" fontId="14" fillId="8" borderId="8" xfId="1" applyNumberFormat="1" applyFont="1" applyFill="1" applyBorder="1" applyAlignment="1" applyProtection="1">
      <alignment horizontal="center" vertical="center" wrapText="1"/>
      <protection hidden="1"/>
    </xf>
    <xf numFmtId="2" fontId="43" fillId="8" borderId="7" xfId="1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2" fontId="9" fillId="3" borderId="0" xfId="0" applyNumberFormat="1" applyFont="1" applyFill="1" applyBorder="1" applyAlignment="1" applyProtection="1">
      <protection hidden="1"/>
    </xf>
    <xf numFmtId="14" fontId="10" fillId="14" borderId="44" xfId="0" applyNumberFormat="1" applyFont="1" applyFill="1" applyBorder="1" applyAlignment="1" applyProtection="1">
      <alignment horizontal="center" vertical="center" wrapText="1"/>
      <protection locked="0"/>
    </xf>
    <xf numFmtId="2" fontId="13" fillId="8" borderId="8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>
      <alignment horizontal="center" vertical="center"/>
    </xf>
    <xf numFmtId="0" fontId="13" fillId="6" borderId="16" xfId="0" applyFont="1" applyFill="1" applyBorder="1" applyAlignment="1" applyProtection="1">
      <alignment vertical="center" wrapText="1"/>
      <protection hidden="1"/>
    </xf>
    <xf numFmtId="169" fontId="40" fillId="4" borderId="7" xfId="0" applyNumberFormat="1" applyFont="1" applyFill="1" applyBorder="1" applyAlignment="1" applyProtection="1">
      <alignment horizontal="center" vertical="center"/>
      <protection locked="0" hidden="1"/>
    </xf>
    <xf numFmtId="166" fontId="13" fillId="6" borderId="9" xfId="0" applyNumberFormat="1" applyFont="1" applyFill="1" applyBorder="1" applyAlignment="1" applyProtection="1">
      <alignment vertical="center" wrapText="1"/>
      <protection hidden="1"/>
    </xf>
    <xf numFmtId="0" fontId="9" fillId="6" borderId="13" xfId="0" applyFont="1" applyFill="1" applyBorder="1" applyAlignment="1" applyProtection="1">
      <alignment horizontal="center" vertical="center"/>
      <protection hidden="1"/>
    </xf>
    <xf numFmtId="0" fontId="29" fillId="6" borderId="1" xfId="0" applyFont="1" applyFill="1" applyBorder="1" applyAlignment="1" applyProtection="1">
      <alignment horizontal="center" vertical="center"/>
      <protection hidden="1"/>
    </xf>
    <xf numFmtId="0" fontId="29" fillId="6" borderId="54" xfId="0" applyFont="1" applyFill="1" applyBorder="1" applyAlignment="1" applyProtection="1">
      <alignment horizontal="center" vertical="center"/>
      <protection hidden="1"/>
    </xf>
    <xf numFmtId="0" fontId="9" fillId="6" borderId="61" xfId="0" applyFont="1" applyFill="1" applyBorder="1" applyAlignment="1" applyProtection="1">
      <alignment horizontal="center" wrapText="1"/>
      <protection hidden="1"/>
    </xf>
    <xf numFmtId="0" fontId="9" fillId="6" borderId="57" xfId="0" applyFont="1" applyFill="1" applyBorder="1" applyAlignment="1" applyProtection="1">
      <alignment horizontal="center"/>
      <protection hidden="1"/>
    </xf>
    <xf numFmtId="0" fontId="9" fillId="6" borderId="49" xfId="0" applyFont="1" applyFill="1" applyBorder="1" applyAlignment="1" applyProtection="1">
      <alignment horizontal="center" wrapText="1"/>
      <protection hidden="1"/>
    </xf>
    <xf numFmtId="0" fontId="31" fillId="6" borderId="57" xfId="0" applyFont="1" applyFill="1" applyBorder="1" applyAlignment="1" applyProtection="1">
      <alignment horizontal="center" vertical="center"/>
      <protection hidden="1"/>
    </xf>
    <xf numFmtId="0" fontId="13" fillId="6" borderId="61" xfId="0" applyFont="1" applyFill="1" applyBorder="1" applyAlignment="1" applyProtection="1">
      <alignment vertical="top" wrapText="1"/>
      <protection hidden="1"/>
    </xf>
    <xf numFmtId="0" fontId="29" fillId="6" borderId="57" xfId="0" applyFont="1" applyFill="1" applyBorder="1" applyAlignment="1" applyProtection="1">
      <alignment vertical="top" wrapText="1"/>
      <protection hidden="1"/>
    </xf>
    <xf numFmtId="165" fontId="29" fillId="6" borderId="49" xfId="0" applyNumberFormat="1" applyFont="1" applyFill="1" applyBorder="1" applyAlignment="1" applyProtection="1">
      <alignment horizontal="center" vertical="center"/>
      <protection hidden="1"/>
    </xf>
    <xf numFmtId="0" fontId="29" fillId="6" borderId="60" xfId="0" applyFont="1" applyFill="1" applyBorder="1" applyAlignment="1" applyProtection="1">
      <alignment horizontal="center" vertical="center"/>
      <protection hidden="1"/>
    </xf>
    <xf numFmtId="0" fontId="10" fillId="10" borderId="5" xfId="0" applyFont="1" applyFill="1" applyBorder="1" applyAlignment="1" applyProtection="1">
      <alignment horizontal="center" vertical="center"/>
      <protection hidden="1"/>
    </xf>
    <xf numFmtId="0" fontId="13" fillId="6" borderId="11" xfId="0" applyFont="1" applyFill="1" applyBorder="1" applyAlignment="1" applyProtection="1">
      <alignment vertical="center"/>
      <protection hidden="1"/>
    </xf>
    <xf numFmtId="0" fontId="10" fillId="10" borderId="33" xfId="0" applyFont="1" applyFill="1" applyBorder="1" applyAlignment="1" applyProtection="1">
      <alignment horizontal="center" vertical="center"/>
      <protection hidden="1"/>
    </xf>
    <xf numFmtId="0" fontId="13" fillId="8" borderId="33" xfId="0" applyFont="1" applyFill="1" applyBorder="1" applyAlignment="1" applyProtection="1">
      <alignment vertical="center"/>
      <protection hidden="1"/>
    </xf>
    <xf numFmtId="0" fontId="10" fillId="10" borderId="34" xfId="0" applyFont="1" applyFill="1" applyBorder="1" applyAlignment="1" applyProtection="1">
      <alignment horizontal="center" vertical="center"/>
      <protection hidden="1"/>
    </xf>
    <xf numFmtId="0" fontId="10" fillId="10" borderId="10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vertical="center"/>
      <protection hidden="1"/>
    </xf>
    <xf numFmtId="0" fontId="13" fillId="6" borderId="11" xfId="0" applyFont="1" applyFill="1" applyBorder="1" applyAlignment="1" applyProtection="1">
      <alignment horizontal="left" vertical="center" wrapText="1"/>
      <protection hidden="1"/>
    </xf>
    <xf numFmtId="0" fontId="10" fillId="10" borderId="33" xfId="0" applyFont="1" applyFill="1" applyBorder="1" applyAlignment="1" applyProtection="1">
      <alignment horizontal="center" vertical="center" wrapText="1"/>
      <protection hidden="1"/>
    </xf>
    <xf numFmtId="0" fontId="13" fillId="6" borderId="33" xfId="0" applyFont="1" applyFill="1" applyBorder="1" applyAlignment="1" applyProtection="1">
      <alignment horizontal="left" vertical="center" wrapText="1"/>
      <protection hidden="1"/>
    </xf>
    <xf numFmtId="2" fontId="14" fillId="8" borderId="31" xfId="1" applyNumberFormat="1" applyFont="1" applyFill="1" applyBorder="1" applyAlignment="1" applyProtection="1">
      <alignment horizontal="center" vertical="center" wrapText="1"/>
      <protection hidden="1"/>
    </xf>
    <xf numFmtId="0" fontId="38" fillId="10" borderId="10" xfId="0" applyFont="1" applyFill="1" applyBorder="1" applyAlignment="1" applyProtection="1">
      <alignment horizontal="center" vertical="center"/>
      <protection hidden="1"/>
    </xf>
    <xf numFmtId="0" fontId="38" fillId="10" borderId="6" xfId="0" applyFont="1" applyFill="1" applyBorder="1" applyAlignment="1" applyProtection="1">
      <alignment horizontal="center" vertical="center"/>
      <protection hidden="1"/>
    </xf>
    <xf numFmtId="164" fontId="10" fillId="10" borderId="10" xfId="0" applyNumberFormat="1" applyFont="1" applyFill="1" applyBorder="1" applyAlignment="1" applyProtection="1">
      <alignment horizontal="center" vertical="center"/>
      <protection hidden="1"/>
    </xf>
    <xf numFmtId="0" fontId="13" fillId="6" borderId="12" xfId="0" applyFont="1" applyFill="1" applyBorder="1" applyAlignment="1" applyProtection="1">
      <alignment vertical="center" wrapText="1"/>
      <protection hidden="1"/>
    </xf>
    <xf numFmtId="0" fontId="9" fillId="3" borderId="34" xfId="0" applyFont="1" applyFill="1" applyBorder="1" applyAlignment="1" applyProtection="1">
      <alignment vertical="center"/>
      <protection hidden="1"/>
    </xf>
    <xf numFmtId="0" fontId="10" fillId="8" borderId="5" xfId="0" applyFont="1" applyFill="1" applyBorder="1" applyAlignment="1" applyProtection="1">
      <alignment horizontal="center" vertical="center" wrapText="1"/>
      <protection hidden="1"/>
    </xf>
    <xf numFmtId="164" fontId="10" fillId="10" borderId="13" xfId="0" applyNumberFormat="1" applyFont="1" applyFill="1" applyBorder="1" applyAlignment="1" applyProtection="1">
      <alignment horizontal="center" vertical="center" wrapText="1"/>
      <protection hidden="1"/>
    </xf>
    <xf numFmtId="0" fontId="13" fillId="6" borderId="2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/>
    <xf numFmtId="0" fontId="52" fillId="0" borderId="0" xfId="0" applyFont="1" applyAlignment="1">
      <alignment horizontal="center" vertical="center"/>
    </xf>
    <xf numFmtId="167" fontId="37" fillId="4" borderId="2" xfId="0" applyNumberFormat="1" applyFont="1" applyFill="1" applyBorder="1" applyAlignment="1" applyProtection="1">
      <alignment horizontal="center" vertical="center"/>
      <protection locked="0" hidden="1"/>
    </xf>
    <xf numFmtId="167" fontId="37" fillId="4" borderId="5" xfId="0" applyNumberFormat="1" applyFont="1" applyFill="1" applyBorder="1" applyAlignment="1" applyProtection="1">
      <alignment horizontal="center" vertical="center"/>
      <protection locked="0" hidden="1"/>
    </xf>
    <xf numFmtId="165" fontId="9" fillId="6" borderId="33" xfId="0" applyNumberFormat="1" applyFont="1" applyFill="1" applyBorder="1" applyAlignment="1" applyProtection="1">
      <alignment horizontal="center" vertical="center"/>
      <protection hidden="1"/>
    </xf>
    <xf numFmtId="167" fontId="9" fillId="6" borderId="41" xfId="0" applyNumberFormat="1" applyFont="1" applyFill="1" applyBorder="1" applyAlignment="1" applyProtection="1">
      <alignment horizontal="center" vertical="center"/>
      <protection hidden="1"/>
    </xf>
    <xf numFmtId="167" fontId="9" fillId="6" borderId="33" xfId="0" applyNumberFormat="1" applyFont="1" applyFill="1" applyBorder="1" applyAlignment="1" applyProtection="1">
      <alignment horizontal="center" vertical="center"/>
      <protection hidden="1"/>
    </xf>
    <xf numFmtId="167" fontId="9" fillId="6" borderId="34" xfId="0" applyNumberFormat="1" applyFont="1" applyFill="1" applyBorder="1" applyAlignment="1" applyProtection="1">
      <alignment horizontal="center" vertical="center"/>
      <protection hidden="1"/>
    </xf>
    <xf numFmtId="167" fontId="9" fillId="6" borderId="20" xfId="0" applyNumberFormat="1" applyFont="1" applyFill="1" applyBorder="1" applyAlignment="1" applyProtection="1">
      <alignment horizontal="center" vertical="center"/>
      <protection hidden="1"/>
    </xf>
    <xf numFmtId="167" fontId="9" fillId="6" borderId="2" xfId="0" applyNumberFormat="1" applyFont="1" applyFill="1" applyBorder="1" applyAlignment="1" applyProtection="1">
      <alignment horizontal="center" vertical="center"/>
      <protection hidden="1"/>
    </xf>
    <xf numFmtId="167" fontId="9" fillId="6" borderId="10" xfId="0" applyNumberFormat="1" applyFont="1" applyFill="1" applyBorder="1" applyAlignment="1" applyProtection="1">
      <alignment horizontal="center" vertical="center"/>
      <protection hidden="1"/>
    </xf>
    <xf numFmtId="167" fontId="9" fillId="6" borderId="38" xfId="0" applyNumberFormat="1" applyFont="1" applyFill="1" applyBorder="1" applyAlignment="1" applyProtection="1">
      <alignment horizontal="center" vertical="center"/>
      <protection hidden="1"/>
    </xf>
    <xf numFmtId="167" fontId="9" fillId="6" borderId="6" xfId="0" applyNumberFormat="1" applyFont="1" applyFill="1" applyBorder="1" applyAlignment="1" applyProtection="1">
      <alignment horizontal="center" vertical="center"/>
      <protection hidden="1"/>
    </xf>
    <xf numFmtId="167" fontId="29" fillId="6" borderId="17" xfId="0" applyNumberFormat="1" applyFont="1" applyFill="1" applyBorder="1" applyAlignment="1" applyProtection="1">
      <alignment horizontal="center" vertical="center"/>
      <protection hidden="1"/>
    </xf>
    <xf numFmtId="166" fontId="9" fillId="6" borderId="10" xfId="0" applyNumberFormat="1" applyFont="1" applyFill="1" applyBorder="1" applyAlignment="1" applyProtection="1">
      <alignment horizontal="center" vertical="center" wrapText="1"/>
      <protection hidden="1"/>
    </xf>
    <xf numFmtId="166" fontId="9" fillId="6" borderId="6" xfId="0" applyNumberFormat="1" applyFont="1" applyFill="1" applyBorder="1" applyAlignment="1" applyProtection="1">
      <alignment horizontal="center" vertical="center" wrapText="1"/>
      <protection hidden="1"/>
    </xf>
    <xf numFmtId="165" fontId="9" fillId="8" borderId="5" xfId="0" applyNumberFormat="1" applyFont="1" applyFill="1" applyBorder="1" applyAlignment="1" applyProtection="1">
      <alignment horizontal="center" vertical="center"/>
      <protection hidden="1"/>
    </xf>
    <xf numFmtId="173" fontId="9" fillId="6" borderId="4" xfId="0" applyNumberFormat="1" applyFont="1" applyFill="1" applyBorder="1" applyAlignment="1" applyProtection="1">
      <alignment horizontal="center" vertical="center"/>
      <protection hidden="1"/>
    </xf>
    <xf numFmtId="165" fontId="9" fillId="6" borderId="50" xfId="0" applyNumberFormat="1" applyFont="1" applyFill="1" applyBorder="1" applyAlignment="1" applyProtection="1">
      <alignment horizontal="center" vertical="center"/>
      <protection hidden="1"/>
    </xf>
    <xf numFmtId="0" fontId="9" fillId="6" borderId="59" xfId="0" applyFont="1" applyFill="1" applyBorder="1" applyAlignment="1" applyProtection="1">
      <alignment horizontal="center" vertical="center"/>
      <protection hidden="1"/>
    </xf>
    <xf numFmtId="2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164" fontId="10" fillId="0" borderId="50" xfId="0" applyNumberFormat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2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5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Border="1" applyAlignment="1">
      <alignment horizontal="center" vertical="center"/>
    </xf>
    <xf numFmtId="0" fontId="10" fillId="14" borderId="4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3" borderId="0" xfId="0" applyFont="1" applyFill="1" applyBorder="1" applyAlignment="1">
      <alignment horizontal="center" vertical="center"/>
    </xf>
    <xf numFmtId="2" fontId="10" fillId="3" borderId="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10" fillId="10" borderId="53" xfId="0" applyNumberFormat="1" applyFont="1" applyFill="1" applyBorder="1" applyAlignment="1" applyProtection="1">
      <alignment horizontal="center" vertical="center" wrapText="1"/>
      <protection hidden="1"/>
    </xf>
    <xf numFmtId="166" fontId="10" fillId="10" borderId="5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67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0" fillId="6" borderId="33" xfId="0" applyFont="1" applyFill="1" applyBorder="1" applyAlignment="1" applyProtection="1">
      <alignment horizontal="left" vertical="center" wrapText="1"/>
      <protection hidden="1"/>
    </xf>
    <xf numFmtId="0" fontId="40" fillId="6" borderId="4" xfId="0" applyFont="1" applyFill="1" applyBorder="1" applyAlignment="1" applyProtection="1">
      <alignment horizontal="center" vertical="center" wrapText="1"/>
      <protection hidden="1"/>
    </xf>
    <xf numFmtId="0" fontId="46" fillId="0" borderId="65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3" fillId="6" borderId="37" xfId="0" applyFont="1" applyFill="1" applyBorder="1" applyAlignment="1" applyProtection="1">
      <alignment horizontal="left" vertical="center" wrapText="1"/>
      <protection hidden="1"/>
    </xf>
    <xf numFmtId="0" fontId="13" fillId="6" borderId="5" xfId="0" applyFont="1" applyFill="1" applyBorder="1" applyAlignment="1" applyProtection="1">
      <alignment horizontal="left" vertical="center" wrapText="1"/>
      <protection hidden="1"/>
    </xf>
    <xf numFmtId="0" fontId="29" fillId="6" borderId="11" xfId="0" applyFont="1" applyFill="1" applyBorder="1" applyAlignment="1" applyProtection="1">
      <alignment horizontal="center" vertical="center" wrapText="1"/>
      <protection hidden="1"/>
    </xf>
    <xf numFmtId="0" fontId="29" fillId="6" borderId="2" xfId="0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center" vertical="center"/>
    </xf>
    <xf numFmtId="0" fontId="29" fillId="6" borderId="11" xfId="0" applyFont="1" applyFill="1" applyBorder="1" applyAlignment="1" applyProtection="1">
      <alignment horizontal="center" vertical="center" wrapText="1"/>
      <protection hidden="1"/>
    </xf>
    <xf numFmtId="0" fontId="29" fillId="6" borderId="2" xfId="0" applyFont="1" applyFill="1" applyBorder="1" applyAlignment="1" applyProtection="1">
      <alignment horizontal="center" vertical="center"/>
      <protection hidden="1"/>
    </xf>
    <xf numFmtId="0" fontId="13" fillId="6" borderId="37" xfId="0" applyFont="1" applyFill="1" applyBorder="1" applyAlignment="1" applyProtection="1">
      <alignment horizontal="left" vertical="center" wrapText="1"/>
      <protection hidden="1"/>
    </xf>
    <xf numFmtId="0" fontId="13" fillId="6" borderId="5" xfId="0" applyFont="1" applyFill="1" applyBorder="1" applyAlignment="1" applyProtection="1">
      <alignment horizontal="left" vertical="center" wrapText="1"/>
      <protection hidden="1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174" fontId="10" fillId="0" borderId="48" xfId="0" applyNumberFormat="1" applyFont="1" applyFill="1" applyBorder="1" applyAlignment="1">
      <alignment horizontal="center" vertical="center"/>
    </xf>
    <xf numFmtId="175" fontId="10" fillId="0" borderId="48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179" fontId="10" fillId="0" borderId="3" xfId="0" applyNumberFormat="1" applyFont="1" applyFill="1" applyBorder="1" applyAlignment="1">
      <alignment horizontal="center" vertical="center"/>
    </xf>
    <xf numFmtId="180" fontId="10" fillId="0" borderId="3" xfId="0" applyNumberFormat="1" applyFont="1" applyFill="1" applyBorder="1" applyAlignment="1">
      <alignment horizontal="center" vertical="center"/>
    </xf>
    <xf numFmtId="181" fontId="10" fillId="0" borderId="3" xfId="0" applyNumberFormat="1" applyFont="1" applyFill="1" applyBorder="1" applyAlignment="1">
      <alignment horizontal="center" vertical="center"/>
    </xf>
    <xf numFmtId="182" fontId="10" fillId="0" borderId="3" xfId="0" applyNumberFormat="1" applyFont="1" applyFill="1" applyBorder="1" applyAlignment="1">
      <alignment horizontal="center" vertical="center"/>
    </xf>
    <xf numFmtId="0" fontId="10" fillId="0" borderId="48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 vertical="center"/>
    </xf>
    <xf numFmtId="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2" xfId="0" applyNumberFormat="1" applyFont="1" applyBorder="1" applyAlignment="1">
      <alignment horizontal="center" vertical="center"/>
    </xf>
    <xf numFmtId="1" fontId="10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164" fontId="28" fillId="0" borderId="2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66" fontId="28" fillId="0" borderId="2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2" fontId="28" fillId="0" borderId="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164" fontId="28" fillId="0" borderId="50" xfId="0" applyNumberFormat="1" applyFont="1" applyBorder="1" applyAlignment="1">
      <alignment horizontal="center" vertical="center"/>
    </xf>
    <xf numFmtId="166" fontId="28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168" fontId="28" fillId="0" borderId="2" xfId="0" applyNumberFormat="1" applyFont="1" applyBorder="1" applyAlignment="1">
      <alignment horizontal="center" vertical="center"/>
    </xf>
    <xf numFmtId="164" fontId="28" fillId="0" borderId="28" xfId="0" applyNumberFormat="1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164" fontId="28" fillId="0" borderId="5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42" fillId="3" borderId="2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165" fontId="28" fillId="3" borderId="2" xfId="0" applyNumberFormat="1" applyFont="1" applyFill="1" applyBorder="1" applyAlignment="1">
      <alignment horizontal="center" vertical="center"/>
    </xf>
    <xf numFmtId="166" fontId="28" fillId="3" borderId="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42" fillId="3" borderId="5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172" fontId="50" fillId="0" borderId="3" xfId="0" applyNumberFormat="1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 wrapText="1"/>
    </xf>
    <xf numFmtId="166" fontId="50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166" fontId="50" fillId="0" borderId="2" xfId="0" applyNumberFormat="1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171" fontId="50" fillId="0" borderId="3" xfId="0" applyNumberFormat="1" applyFont="1" applyBorder="1" applyAlignment="1">
      <alignment horizontal="center" vertical="center"/>
    </xf>
    <xf numFmtId="171" fontId="50" fillId="0" borderId="12" xfId="0" applyNumberFormat="1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3" fontId="42" fillId="0" borderId="2" xfId="0" applyNumberFormat="1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166" fontId="42" fillId="0" borderId="2" xfId="0" applyNumberFormat="1" applyFont="1" applyBorder="1" applyAlignment="1">
      <alignment horizontal="center" vertical="center"/>
    </xf>
    <xf numFmtId="14" fontId="42" fillId="0" borderId="2" xfId="0" applyNumberFormat="1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3" fontId="42" fillId="0" borderId="5" xfId="0" applyNumberFormat="1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/>
    </xf>
    <xf numFmtId="14" fontId="42" fillId="0" borderId="5" xfId="0" applyNumberFormat="1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2" fontId="9" fillId="15" borderId="23" xfId="2" applyBorder="1" applyAlignment="1" applyProtection="1">
      <alignment horizontal="center" vertical="center" wrapText="1"/>
      <protection locked="0" hidden="1"/>
    </xf>
    <xf numFmtId="1" fontId="9" fillId="15" borderId="17" xfId="2" applyNumberFormat="1" applyBorder="1" applyAlignment="1" applyProtection="1">
      <alignment horizontal="center" vertical="center"/>
      <protection locked="0" hidden="1"/>
    </xf>
    <xf numFmtId="0" fontId="10" fillId="10" borderId="2" xfId="0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vertical="center"/>
      <protection locked="0" hidden="1"/>
    </xf>
    <xf numFmtId="1" fontId="9" fillId="15" borderId="39" xfId="2" applyNumberFormat="1" applyBorder="1" applyAlignment="1" applyProtection="1">
      <alignment horizontal="center" vertical="center"/>
      <protection locked="0" hidden="1"/>
    </xf>
    <xf numFmtId="2" fontId="9" fillId="15" borderId="23" xfId="2" applyBorder="1" applyAlignment="1" applyProtection="1">
      <alignment horizontal="center" vertical="center"/>
      <protection locked="0" hidden="1"/>
    </xf>
    <xf numFmtId="0" fontId="20" fillId="0" borderId="0" xfId="0" applyFont="1" applyProtection="1">
      <protection locked="0" hidden="1"/>
    </xf>
    <xf numFmtId="0" fontId="9" fillId="12" borderId="23" xfId="0" applyFont="1" applyFill="1" applyBorder="1" applyAlignment="1" applyProtection="1">
      <alignment horizontal="center" vertical="center"/>
      <protection locked="0" hidden="1"/>
    </xf>
    <xf numFmtId="0" fontId="20" fillId="3" borderId="27" xfId="0" applyFont="1" applyFill="1" applyBorder="1" applyProtection="1">
      <protection locked="0" hidden="1"/>
    </xf>
    <xf numFmtId="0" fontId="19" fillId="0" borderId="0" xfId="0" applyFont="1" applyFill="1" applyBorder="1" applyAlignment="1" applyProtection="1">
      <alignment vertical="center"/>
    </xf>
    <xf numFmtId="0" fontId="9" fillId="0" borderId="0" xfId="0" applyFont="1" applyProtection="1"/>
    <xf numFmtId="2" fontId="9" fillId="3" borderId="27" xfId="0" applyNumberFormat="1" applyFont="1" applyFill="1" applyBorder="1" applyAlignment="1" applyProtection="1"/>
    <xf numFmtId="2" fontId="9" fillId="3" borderId="0" xfId="0" applyNumberFormat="1" applyFont="1" applyFill="1" applyBorder="1" applyAlignment="1" applyProtection="1"/>
    <xf numFmtId="2" fontId="9" fillId="0" borderId="0" xfId="0" applyNumberFormat="1" applyFont="1" applyProtection="1"/>
    <xf numFmtId="2" fontId="40" fillId="0" borderId="0" xfId="0" applyNumberFormat="1" applyFont="1" applyProtection="1"/>
    <xf numFmtId="0" fontId="42" fillId="9" borderId="0" xfId="0" applyFont="1" applyFill="1" applyBorder="1" applyAlignment="1" applyProtection="1">
      <alignment vertical="center"/>
    </xf>
    <xf numFmtId="2" fontId="43" fillId="8" borderId="7" xfId="1" applyNumberFormat="1" applyFont="1" applyFill="1" applyBorder="1" applyAlignment="1" applyProtection="1">
      <alignment horizontal="center" vertical="center" wrapText="1"/>
    </xf>
    <xf numFmtId="2" fontId="43" fillId="8" borderId="8" xfId="1" applyNumberFormat="1" applyFont="1" applyFill="1" applyBorder="1" applyAlignment="1" applyProtection="1">
      <alignment horizontal="center" vertical="center" wrapText="1"/>
    </xf>
    <xf numFmtId="2" fontId="14" fillId="8" borderId="8" xfId="1" applyNumberFormat="1" applyFont="1" applyFill="1" applyBorder="1" applyAlignment="1" applyProtection="1">
      <alignment horizontal="center" vertical="center" wrapText="1"/>
    </xf>
    <xf numFmtId="2" fontId="13" fillId="8" borderId="8" xfId="0" applyNumberFormat="1" applyFont="1" applyFill="1" applyBorder="1" applyAlignment="1" applyProtection="1">
      <alignment horizontal="center" vertical="center" wrapText="1"/>
    </xf>
    <xf numFmtId="2" fontId="14" fillId="8" borderId="31" xfId="1" applyNumberFormat="1" applyFont="1" applyFill="1" applyBorder="1" applyAlignment="1" applyProtection="1">
      <alignment horizontal="center" vertical="center" wrapText="1"/>
    </xf>
    <xf numFmtId="14" fontId="10" fillId="14" borderId="44" xfId="0" applyNumberFormat="1" applyFont="1" applyFill="1" applyBorder="1" applyAlignment="1" applyProtection="1">
      <alignment horizontal="center" vertical="center" wrapText="1"/>
    </xf>
    <xf numFmtId="0" fontId="10" fillId="14" borderId="44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 applyBorder="1" applyProtection="1"/>
    <xf numFmtId="2" fontId="9" fillId="3" borderId="0" xfId="0" applyNumberFormat="1" applyFont="1" applyFill="1" applyBorder="1" applyProtection="1"/>
    <xf numFmtId="0" fontId="9" fillId="0" borderId="0" xfId="0" applyFont="1" applyBorder="1" applyProtection="1"/>
    <xf numFmtId="0" fontId="13" fillId="6" borderId="11" xfId="0" applyFont="1" applyFill="1" applyBorder="1" applyAlignment="1" applyProtection="1">
      <alignment vertical="center"/>
    </xf>
    <xf numFmtId="0" fontId="10" fillId="10" borderId="33" xfId="0" applyFont="1" applyFill="1" applyBorder="1" applyAlignment="1" applyProtection="1">
      <alignment horizontal="center" vertical="center"/>
    </xf>
    <xf numFmtId="0" fontId="13" fillId="8" borderId="33" xfId="0" applyFont="1" applyFill="1" applyBorder="1" applyAlignment="1" applyProtection="1">
      <alignment vertical="center"/>
    </xf>
    <xf numFmtId="0" fontId="10" fillId="10" borderId="34" xfId="0" applyFont="1" applyFill="1" applyBorder="1" applyAlignment="1" applyProtection="1">
      <alignment horizontal="center" vertical="center"/>
    </xf>
    <xf numFmtId="0" fontId="10" fillId="3" borderId="0" xfId="0" applyFont="1" applyFill="1" applyBorder="1" applyProtection="1"/>
    <xf numFmtId="0" fontId="13" fillId="6" borderId="33" xfId="0" applyFont="1" applyFill="1" applyBorder="1" applyAlignment="1" applyProtection="1">
      <alignment vertical="center"/>
    </xf>
    <xf numFmtId="0" fontId="9" fillId="3" borderId="0" xfId="0" applyFont="1" applyFill="1" applyBorder="1" applyProtection="1"/>
    <xf numFmtId="0" fontId="13" fillId="6" borderId="3" xfId="0" applyFont="1" applyFill="1" applyBorder="1" applyAlignment="1" applyProtection="1">
      <alignment vertical="center"/>
    </xf>
    <xf numFmtId="0" fontId="10" fillId="10" borderId="2" xfId="0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vertical="center"/>
    </xf>
    <xf numFmtId="0" fontId="10" fillId="10" borderId="10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vertical="center" wrapText="1"/>
    </xf>
    <xf numFmtId="0" fontId="13" fillId="6" borderId="2" xfId="0" applyFont="1" applyFill="1" applyBorder="1" applyAlignment="1" applyProtection="1">
      <alignment horizontal="center" vertical="center" wrapText="1"/>
    </xf>
    <xf numFmtId="164" fontId="10" fillId="10" borderId="10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Protection="1"/>
    <xf numFmtId="0" fontId="38" fillId="10" borderId="1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0" fillId="10" borderId="5" xfId="0" applyFont="1" applyFill="1" applyBorder="1" applyAlignment="1" applyProtection="1">
      <alignment horizontal="center" vertical="center"/>
    </xf>
    <xf numFmtId="0" fontId="38" fillId="10" borderId="6" xfId="0" applyFont="1" applyFill="1" applyBorder="1" applyAlignment="1" applyProtection="1">
      <alignment horizontal="center" vertical="center"/>
    </xf>
    <xf numFmtId="0" fontId="9" fillId="3" borderId="34" xfId="0" applyFont="1" applyFill="1" applyBorder="1" applyAlignment="1" applyProtection="1">
      <alignment vertical="center"/>
    </xf>
    <xf numFmtId="0" fontId="13" fillId="6" borderId="12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horizontal="center" vertical="center" wrapText="1"/>
    </xf>
    <xf numFmtId="0" fontId="10" fillId="10" borderId="6" xfId="0" applyFont="1" applyFill="1" applyBorder="1" applyAlignment="1" applyProtection="1">
      <alignment horizontal="center" vertical="center"/>
    </xf>
    <xf numFmtId="0" fontId="13" fillId="6" borderId="11" xfId="0" applyFont="1" applyFill="1" applyBorder="1" applyAlignment="1" applyProtection="1">
      <alignment horizontal="left" vertical="center" wrapText="1"/>
    </xf>
    <xf numFmtId="0" fontId="10" fillId="10" borderId="33" xfId="0" applyFont="1" applyFill="1" applyBorder="1" applyAlignment="1" applyProtection="1">
      <alignment horizontal="center" vertical="center" wrapText="1"/>
    </xf>
    <xf numFmtId="0" fontId="13" fillId="6" borderId="33" xfId="0" applyFont="1" applyFill="1" applyBorder="1" applyAlignment="1" applyProtection="1">
      <alignment horizontal="left" vertical="center" wrapText="1"/>
    </xf>
    <xf numFmtId="1" fontId="10" fillId="10" borderId="53" xfId="0" applyNumberFormat="1" applyFont="1" applyFill="1" applyBorder="1" applyAlignment="1" applyProtection="1">
      <alignment horizontal="center" vertical="center" wrapText="1"/>
    </xf>
    <xf numFmtId="0" fontId="40" fillId="6" borderId="33" xfId="0" applyFont="1" applyFill="1" applyBorder="1" applyAlignment="1" applyProtection="1">
      <alignment horizontal="left" vertical="center" wrapText="1"/>
    </xf>
    <xf numFmtId="164" fontId="10" fillId="10" borderId="13" xfId="0" applyNumberFormat="1" applyFont="1" applyFill="1" applyBorder="1" applyAlignment="1" applyProtection="1">
      <alignment horizontal="center" vertical="center" wrapText="1"/>
    </xf>
    <xf numFmtId="0" fontId="40" fillId="6" borderId="4" xfId="0" applyFont="1" applyFill="1" applyBorder="1" applyAlignment="1" applyProtection="1">
      <alignment horizontal="center" vertical="center" wrapText="1"/>
    </xf>
    <xf numFmtId="166" fontId="10" fillId="10" borderId="5" xfId="0" applyNumberFormat="1" applyFont="1" applyFill="1" applyBorder="1" applyAlignment="1" applyProtection="1">
      <alignment horizontal="center" vertical="center" wrapText="1"/>
    </xf>
    <xf numFmtId="0" fontId="10" fillId="10" borderId="5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left" vertical="center" wrapText="1"/>
    </xf>
    <xf numFmtId="0" fontId="20" fillId="0" borderId="0" xfId="0" applyFont="1" applyBorder="1" applyProtection="1"/>
    <xf numFmtId="0" fontId="20" fillId="3" borderId="0" xfId="0" applyFont="1" applyFill="1" applyBorder="1" applyProtection="1"/>
    <xf numFmtId="0" fontId="20" fillId="0" borderId="0" xfId="0" applyFont="1" applyProtection="1"/>
    <xf numFmtId="0" fontId="21" fillId="3" borderId="26" xfId="0" applyFont="1" applyFill="1" applyBorder="1" applyAlignment="1" applyProtection="1">
      <alignment horizontal="center" vertical="center"/>
    </xf>
    <xf numFmtId="0" fontId="21" fillId="3" borderId="27" xfId="0" applyFont="1" applyFill="1" applyBorder="1" applyAlignment="1" applyProtection="1">
      <alignment horizontal="center" vertical="center"/>
    </xf>
    <xf numFmtId="0" fontId="21" fillId="3" borderId="25" xfId="0" applyFont="1" applyFill="1" applyBorder="1" applyAlignment="1" applyProtection="1">
      <alignment horizontal="center" vertical="center"/>
    </xf>
    <xf numFmtId="0" fontId="13" fillId="6" borderId="16" xfId="0" applyFont="1" applyFill="1" applyBorder="1" applyAlignment="1" applyProtection="1">
      <alignment vertical="center" wrapText="1"/>
    </xf>
    <xf numFmtId="166" fontId="13" fillId="6" borderId="9" xfId="0" applyNumberFormat="1" applyFont="1" applyFill="1" applyBorder="1" applyAlignment="1" applyProtection="1">
      <alignment vertical="center" wrapText="1"/>
    </xf>
    <xf numFmtId="0" fontId="29" fillId="6" borderId="11" xfId="0" applyFont="1" applyFill="1" applyBorder="1" applyAlignment="1" applyProtection="1">
      <alignment horizontal="center" vertical="center" wrapText="1"/>
    </xf>
    <xf numFmtId="0" fontId="9" fillId="6" borderId="13" xfId="0" applyFont="1" applyFill="1" applyBorder="1" applyAlignment="1" applyProtection="1">
      <alignment horizontal="center" vertical="center"/>
    </xf>
    <xf numFmtId="0" fontId="29" fillId="6" borderId="1" xfId="0" applyFont="1" applyFill="1" applyBorder="1" applyAlignment="1" applyProtection="1">
      <alignment horizontal="center" vertical="center"/>
    </xf>
    <xf numFmtId="0" fontId="29" fillId="6" borderId="54" xfId="0" applyFont="1" applyFill="1" applyBorder="1" applyAlignment="1" applyProtection="1">
      <alignment horizontal="center" vertical="center"/>
    </xf>
    <xf numFmtId="0" fontId="29" fillId="6" borderId="2" xfId="0" applyFont="1" applyFill="1" applyBorder="1" applyAlignment="1" applyProtection="1">
      <alignment horizontal="center" vertical="center"/>
    </xf>
    <xf numFmtId="0" fontId="29" fillId="6" borderId="5" xfId="0" applyFont="1" applyFill="1" applyBorder="1" applyAlignment="1" applyProtection="1">
      <alignment horizontal="center" vertical="center"/>
    </xf>
    <xf numFmtId="0" fontId="29" fillId="6" borderId="7" xfId="0" applyFont="1" applyFill="1" applyBorder="1" applyAlignment="1" applyProtection="1">
      <alignment vertical="center" wrapText="1"/>
    </xf>
    <xf numFmtId="166" fontId="13" fillId="6" borderId="8" xfId="0" applyNumberFormat="1" applyFont="1" applyFill="1" applyBorder="1" applyAlignment="1" applyProtection="1">
      <alignment vertical="center" wrapText="1"/>
    </xf>
    <xf numFmtId="0" fontId="20" fillId="3" borderId="27" xfId="0" applyFont="1" applyFill="1" applyBorder="1" applyProtection="1"/>
    <xf numFmtId="0" fontId="20" fillId="3" borderId="29" xfId="0" applyFont="1" applyFill="1" applyBorder="1" applyProtection="1"/>
    <xf numFmtId="0" fontId="29" fillId="6" borderId="39" xfId="0" applyFont="1" applyFill="1" applyBorder="1" applyAlignment="1" applyProtection="1">
      <alignment horizontal="center" vertical="center"/>
    </xf>
    <xf numFmtId="0" fontId="29" fillId="6" borderId="20" xfId="0" applyFont="1" applyFill="1" applyBorder="1" applyAlignment="1" applyProtection="1">
      <alignment horizontal="center" vertical="center"/>
    </xf>
    <xf numFmtId="0" fontId="29" fillId="6" borderId="10" xfId="0" applyFont="1" applyFill="1" applyBorder="1" applyAlignment="1" applyProtection="1">
      <alignment horizontal="center" vertical="center"/>
    </xf>
    <xf numFmtId="0" fontId="20" fillId="3" borderId="30" xfId="0" applyFont="1" applyFill="1" applyBorder="1" applyAlignment="1" applyProtection="1">
      <alignment vertical="center"/>
    </xf>
    <xf numFmtId="0" fontId="29" fillId="6" borderId="40" xfId="0" applyFont="1" applyFill="1" applyBorder="1" applyAlignment="1" applyProtection="1">
      <alignment horizontal="center" vertical="center"/>
    </xf>
    <xf numFmtId="167" fontId="9" fillId="6" borderId="41" xfId="0" applyNumberFormat="1" applyFont="1" applyFill="1" applyBorder="1" applyAlignment="1" applyProtection="1">
      <alignment horizontal="center" vertical="center"/>
    </xf>
    <xf numFmtId="167" fontId="9" fillId="6" borderId="33" xfId="0" applyNumberFormat="1" applyFont="1" applyFill="1" applyBorder="1" applyAlignment="1" applyProtection="1">
      <alignment horizontal="center" vertical="center"/>
    </xf>
    <xf numFmtId="167" fontId="9" fillId="6" borderId="34" xfId="0" applyNumberFormat="1" applyFont="1" applyFill="1" applyBorder="1" applyAlignment="1" applyProtection="1">
      <alignment horizontal="center" vertical="center"/>
    </xf>
    <xf numFmtId="0" fontId="29" fillId="6" borderId="42" xfId="0" applyFont="1" applyFill="1" applyBorder="1" applyAlignment="1" applyProtection="1">
      <alignment horizontal="center" vertical="center"/>
    </xf>
    <xf numFmtId="167" fontId="9" fillId="6" borderId="20" xfId="0" applyNumberFormat="1" applyFont="1" applyFill="1" applyBorder="1" applyAlignment="1" applyProtection="1">
      <alignment horizontal="center" vertical="center"/>
    </xf>
    <xf numFmtId="167" fontId="9" fillId="6" borderId="2" xfId="0" applyNumberFormat="1" applyFont="1" applyFill="1" applyBorder="1" applyAlignment="1" applyProtection="1">
      <alignment horizontal="center" vertical="center"/>
    </xf>
    <xf numFmtId="167" fontId="9" fillId="6" borderId="10" xfId="0" applyNumberFormat="1" applyFont="1" applyFill="1" applyBorder="1" applyAlignment="1" applyProtection="1">
      <alignment horizontal="center" vertical="center"/>
    </xf>
    <xf numFmtId="0" fontId="29" fillId="6" borderId="43" xfId="0" applyFont="1" applyFill="1" applyBorder="1" applyAlignment="1" applyProtection="1">
      <alignment horizontal="center" vertical="center"/>
    </xf>
    <xf numFmtId="167" fontId="9" fillId="6" borderId="38" xfId="0" applyNumberFormat="1" applyFont="1" applyFill="1" applyBorder="1" applyAlignment="1" applyProtection="1">
      <alignment horizontal="center" vertical="center"/>
    </xf>
    <xf numFmtId="167" fontId="9" fillId="6" borderId="5" xfId="0" applyNumberFormat="1" applyFont="1" applyFill="1" applyBorder="1" applyAlignment="1" applyProtection="1">
      <alignment horizontal="center" vertical="center"/>
    </xf>
    <xf numFmtId="167" fontId="9" fillId="6" borderId="6" xfId="0" applyNumberFormat="1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 applyProtection="1">
      <alignment horizontal="center" vertical="top" wrapText="1"/>
    </xf>
    <xf numFmtId="167" fontId="29" fillId="6" borderId="17" xfId="0" applyNumberFormat="1" applyFont="1" applyFill="1" applyBorder="1" applyAlignment="1" applyProtection="1">
      <alignment horizontal="center" vertical="center"/>
    </xf>
    <xf numFmtId="0" fontId="11" fillId="5" borderId="44" xfId="0" applyFont="1" applyFill="1" applyBorder="1" applyAlignment="1" applyProtection="1">
      <alignment horizontal="center" vertical="center" wrapText="1"/>
    </xf>
    <xf numFmtId="11" fontId="29" fillId="6" borderId="24" xfId="0" applyNumberFormat="1" applyFont="1" applyFill="1" applyBorder="1" applyAlignment="1" applyProtection="1">
      <alignment horizontal="center" vertical="center"/>
    </xf>
    <xf numFmtId="165" fontId="20" fillId="3" borderId="0" xfId="0" applyNumberFormat="1" applyFont="1" applyFill="1" applyBorder="1" applyProtection="1"/>
    <xf numFmtId="0" fontId="29" fillId="6" borderId="34" xfId="0" applyFont="1" applyFill="1" applyBorder="1" applyAlignment="1" applyProtection="1">
      <alignment horizontal="center" vertical="center" wrapText="1"/>
    </xf>
    <xf numFmtId="166" fontId="9" fillId="6" borderId="10" xfId="0" applyNumberFormat="1" applyFont="1" applyFill="1" applyBorder="1" applyAlignment="1" applyProtection="1">
      <alignment horizontal="center" vertical="center" wrapText="1"/>
    </xf>
    <xf numFmtId="168" fontId="29" fillId="6" borderId="13" xfId="0" applyNumberFormat="1" applyFont="1" applyFill="1" applyBorder="1" applyAlignment="1" applyProtection="1">
      <alignment horizontal="center" vertical="center"/>
    </xf>
    <xf numFmtId="0" fontId="29" fillId="6" borderId="45" xfId="0" applyFont="1" applyFill="1" applyBorder="1" applyAlignment="1" applyProtection="1">
      <alignment horizontal="center" vertical="center"/>
    </xf>
    <xf numFmtId="168" fontId="29" fillId="6" borderId="4" xfId="0" applyNumberFormat="1" applyFont="1" applyFill="1" applyBorder="1" applyAlignment="1" applyProtection="1">
      <alignment horizontal="center" vertical="center"/>
    </xf>
    <xf numFmtId="0" fontId="29" fillId="6" borderId="36" xfId="0" applyFont="1" applyFill="1" applyBorder="1" applyAlignment="1" applyProtection="1">
      <alignment horizontal="center" vertical="center"/>
    </xf>
    <xf numFmtId="2" fontId="29" fillId="6" borderId="4" xfId="0" applyNumberFormat="1" applyFont="1" applyFill="1" applyBorder="1" applyAlignment="1" applyProtection="1">
      <alignment horizontal="center" vertical="center"/>
    </xf>
    <xf numFmtId="0" fontId="9" fillId="6" borderId="61" xfId="0" applyFont="1" applyFill="1" applyBorder="1" applyAlignment="1" applyProtection="1">
      <alignment horizontal="center" wrapText="1"/>
    </xf>
    <xf numFmtId="0" fontId="9" fillId="6" borderId="57" xfId="0" applyFont="1" applyFill="1" applyBorder="1" applyAlignment="1" applyProtection="1">
      <alignment horizontal="center"/>
    </xf>
    <xf numFmtId="0" fontId="9" fillId="6" borderId="49" xfId="0" applyFont="1" applyFill="1" applyBorder="1" applyAlignment="1" applyProtection="1">
      <alignment horizontal="center" wrapText="1"/>
    </xf>
    <xf numFmtId="0" fontId="31" fillId="6" borderId="57" xfId="0" applyFont="1" applyFill="1" applyBorder="1" applyAlignment="1" applyProtection="1">
      <alignment horizontal="center" vertical="center"/>
    </xf>
    <xf numFmtId="167" fontId="9" fillId="6" borderId="37" xfId="0" applyNumberFormat="1" applyFont="1" applyFill="1" applyBorder="1" applyAlignment="1" applyProtection="1">
      <alignment horizontal="center" vertical="center"/>
    </xf>
    <xf numFmtId="0" fontId="9" fillId="6" borderId="38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/>
    </xf>
    <xf numFmtId="0" fontId="9" fillId="6" borderId="38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 vertical="center"/>
    </xf>
    <xf numFmtId="0" fontId="13" fillId="6" borderId="61" xfId="0" applyFont="1" applyFill="1" applyBorder="1" applyAlignment="1" applyProtection="1">
      <alignment vertical="top" wrapText="1"/>
    </xf>
    <xf numFmtId="0" fontId="29" fillId="6" borderId="57" xfId="0" applyFont="1" applyFill="1" applyBorder="1" applyAlignment="1" applyProtection="1">
      <alignment vertical="top" wrapText="1"/>
    </xf>
    <xf numFmtId="165" fontId="29" fillId="6" borderId="49" xfId="0" applyNumberFormat="1" applyFont="1" applyFill="1" applyBorder="1" applyAlignment="1" applyProtection="1">
      <alignment horizontal="center" vertical="center"/>
    </xf>
    <xf numFmtId="0" fontId="29" fillId="6" borderId="60" xfId="0" applyFont="1" applyFill="1" applyBorder="1" applyAlignment="1" applyProtection="1">
      <alignment horizontal="center" vertical="center"/>
    </xf>
    <xf numFmtId="166" fontId="20" fillId="3" borderId="0" xfId="0" applyNumberFormat="1" applyFont="1" applyFill="1" applyBorder="1" applyProtection="1"/>
    <xf numFmtId="0" fontId="10" fillId="7" borderId="46" xfId="0" applyFont="1" applyFill="1" applyBorder="1" applyAlignment="1" applyProtection="1">
      <alignment horizontal="left" vertical="center" wrapText="1"/>
    </xf>
    <xf numFmtId="0" fontId="9" fillId="7" borderId="20" xfId="0" applyFont="1" applyFill="1" applyBorder="1" applyAlignment="1" applyProtection="1">
      <alignment horizontal="center" vertical="center"/>
    </xf>
    <xf numFmtId="0" fontId="9" fillId="7" borderId="14" xfId="0" applyFont="1" applyFill="1" applyBorder="1" applyAlignment="1" applyProtection="1">
      <alignment horizontal="center" vertical="center"/>
    </xf>
    <xf numFmtId="0" fontId="9" fillId="7" borderId="15" xfId="0" applyFont="1" applyFill="1" applyBorder="1" applyAlignment="1" applyProtection="1">
      <alignment horizontal="center" vertical="center"/>
    </xf>
    <xf numFmtId="0" fontId="10" fillId="7" borderId="46" xfId="0" applyFont="1" applyFill="1" applyBorder="1" applyAlignment="1" applyProtection="1">
      <alignment wrapText="1"/>
    </xf>
    <xf numFmtId="0" fontId="9" fillId="7" borderId="20" xfId="0" applyFont="1" applyFill="1" applyBorder="1" applyProtection="1"/>
    <xf numFmtId="2" fontId="9" fillId="7" borderId="14" xfId="0" applyNumberFormat="1" applyFont="1" applyFill="1" applyBorder="1" applyAlignment="1" applyProtection="1">
      <alignment horizontal="center" vertical="center"/>
    </xf>
    <xf numFmtId="0" fontId="13" fillId="6" borderId="46" xfId="0" applyFont="1" applyFill="1" applyBorder="1" applyAlignment="1" applyProtection="1">
      <alignment horizontal="left" vertical="center" wrapText="1"/>
    </xf>
    <xf numFmtId="0" fontId="29" fillId="6" borderId="20" xfId="0" applyFont="1" applyFill="1" applyBorder="1" applyProtection="1"/>
    <xf numFmtId="2" fontId="29" fillId="6" borderId="14" xfId="0" applyNumberFormat="1" applyFont="1" applyFill="1" applyBorder="1" applyAlignment="1" applyProtection="1">
      <alignment horizontal="center" vertical="center"/>
    </xf>
    <xf numFmtId="0" fontId="29" fillId="6" borderId="15" xfId="0" applyFont="1" applyFill="1" applyBorder="1" applyAlignment="1" applyProtection="1">
      <alignment horizontal="center" vertical="center"/>
    </xf>
    <xf numFmtId="2" fontId="9" fillId="10" borderId="14" xfId="0" applyNumberFormat="1" applyFont="1" applyFill="1" applyBorder="1" applyAlignment="1" applyProtection="1">
      <alignment horizontal="center" vertical="center"/>
    </xf>
    <xf numFmtId="1" fontId="9" fillId="7" borderId="14" xfId="0" applyNumberFormat="1" applyFont="1" applyFill="1" applyBorder="1" applyAlignment="1" applyProtection="1">
      <alignment horizontal="center" vertical="center"/>
    </xf>
    <xf numFmtId="165" fontId="9" fillId="6" borderId="33" xfId="0" applyNumberFormat="1" applyFont="1" applyFill="1" applyBorder="1" applyAlignment="1" applyProtection="1">
      <alignment horizontal="center" vertical="center"/>
    </xf>
    <xf numFmtId="0" fontId="13" fillId="6" borderId="37" xfId="0" applyFont="1" applyFill="1" applyBorder="1" applyAlignment="1" applyProtection="1">
      <alignment horizontal="left" vertical="center" wrapText="1"/>
    </xf>
    <xf numFmtId="0" fontId="29" fillId="6" borderId="38" xfId="0" applyFont="1" applyFill="1" applyBorder="1" applyProtection="1"/>
    <xf numFmtId="167" fontId="29" fillId="6" borderId="4" xfId="0" applyNumberFormat="1" applyFont="1" applyFill="1" applyBorder="1" applyAlignment="1" applyProtection="1">
      <alignment horizontal="center" vertical="center"/>
    </xf>
    <xf numFmtId="165" fontId="9" fillId="6" borderId="5" xfId="0" applyNumberFormat="1" applyFont="1" applyFill="1" applyBorder="1" applyAlignment="1" applyProtection="1">
      <alignment horizontal="center" vertical="center"/>
    </xf>
    <xf numFmtId="0" fontId="20" fillId="3" borderId="22" xfId="0" applyFont="1" applyFill="1" applyBorder="1" applyAlignment="1" applyProtection="1">
      <alignment vertical="center" wrapText="1"/>
    </xf>
    <xf numFmtId="0" fontId="20" fillId="3" borderId="30" xfId="0" applyFont="1" applyFill="1" applyBorder="1" applyAlignment="1" applyProtection="1">
      <alignment vertical="center" wrapText="1"/>
    </xf>
    <xf numFmtId="1" fontId="9" fillId="6" borderId="48" xfId="0" applyNumberFormat="1" applyFont="1" applyFill="1" applyBorder="1" applyAlignment="1" applyProtection="1">
      <alignment horizontal="center" vertical="center"/>
    </xf>
    <xf numFmtId="166" fontId="10" fillId="6" borderId="1" xfId="0" applyNumberFormat="1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vertical="center"/>
    </xf>
    <xf numFmtId="0" fontId="9" fillId="6" borderId="49" xfId="0" applyFont="1" applyFill="1" applyBorder="1" applyAlignment="1" applyProtection="1">
      <alignment horizontal="center" vertical="center"/>
    </xf>
    <xf numFmtId="1" fontId="9" fillId="6" borderId="12" xfId="0" applyNumberFormat="1" applyFont="1" applyFill="1" applyBorder="1" applyAlignment="1" applyProtection="1">
      <alignment horizontal="center" vertical="center"/>
    </xf>
    <xf numFmtId="165" fontId="9" fillId="8" borderId="5" xfId="0" applyNumberFormat="1" applyFont="1" applyFill="1" applyBorder="1" applyAlignment="1" applyProtection="1">
      <alignment horizontal="center" vertical="center"/>
    </xf>
    <xf numFmtId="173" fontId="9" fillId="6" borderId="4" xfId="0" applyNumberFormat="1" applyFont="1" applyFill="1" applyBorder="1" applyAlignment="1" applyProtection="1">
      <alignment horizontal="center" vertical="center"/>
    </xf>
    <xf numFmtId="165" fontId="9" fillId="6" borderId="50" xfId="0" applyNumberFormat="1" applyFont="1" applyFill="1" applyBorder="1" applyAlignment="1" applyProtection="1">
      <alignment horizontal="center" vertical="center"/>
    </xf>
    <xf numFmtId="165" fontId="9" fillId="3" borderId="0" xfId="0" applyNumberFormat="1" applyFont="1" applyFill="1" applyAlignment="1" applyProtection="1">
      <alignment horizontal="center" vertical="center" wrapText="1"/>
    </xf>
    <xf numFmtId="0" fontId="9" fillId="3" borderId="22" xfId="0" applyFont="1" applyFill="1" applyBorder="1" applyProtection="1"/>
    <xf numFmtId="0" fontId="2" fillId="0" borderId="0" xfId="0" applyFont="1" applyProtection="1">
      <protection locked="0"/>
    </xf>
    <xf numFmtId="1" fontId="2" fillId="0" borderId="23" xfId="0" applyNumberFormat="1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2" xfId="0" applyFont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166" fontId="2" fillId="3" borderId="2" xfId="0" quotePrefix="1" applyNumberFormat="1" applyFont="1" applyFill="1" applyBorder="1" applyAlignment="1" applyProtection="1">
      <alignment horizontal="center" vertical="center" wrapText="1"/>
    </xf>
    <xf numFmtId="166" fontId="2" fillId="3" borderId="2" xfId="0" applyNumberFormat="1" applyFont="1" applyFill="1" applyBorder="1" applyAlignment="1" applyProtection="1">
      <alignment horizontal="center" vertical="center" wrapText="1"/>
    </xf>
    <xf numFmtId="1" fontId="2" fillId="3" borderId="2" xfId="0" applyNumberFormat="1" applyFont="1" applyFill="1" applyBorder="1" applyAlignment="1" applyProtection="1">
      <alignment horizontal="center" vertical="center" wrapText="1"/>
    </xf>
    <xf numFmtId="2" fontId="53" fillId="3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justify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3" borderId="2" xfId="0" quotePrefix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justify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47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quotePrefix="1" applyFont="1" applyFill="1" applyBorder="1" applyAlignment="1" applyProtection="1">
      <alignment horizontal="center" vertical="center" wrapText="1"/>
      <protection locked="0"/>
    </xf>
    <xf numFmtId="1" fontId="2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1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44" fillId="0" borderId="0" xfId="0" applyFont="1" applyProtection="1">
      <protection locked="0"/>
    </xf>
    <xf numFmtId="0" fontId="44" fillId="11" borderId="0" xfId="0" applyFont="1" applyFill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Protection="1">
      <protection locked="0"/>
    </xf>
    <xf numFmtId="2" fontId="10" fillId="10" borderId="5" xfId="0" applyNumberFormat="1" applyFont="1" applyFill="1" applyBorder="1" applyAlignment="1" applyProtection="1">
      <alignment horizontal="center" vertical="center" wrapText="1"/>
    </xf>
    <xf numFmtId="1" fontId="9" fillId="6" borderId="6" xfId="0" applyNumberFormat="1" applyFont="1" applyFill="1" applyBorder="1" applyAlignment="1" applyProtection="1">
      <alignment horizontal="center" vertical="center" wrapText="1"/>
    </xf>
    <xf numFmtId="171" fontId="50" fillId="21" borderId="34" xfId="0" applyNumberFormat="1" applyFont="1" applyFill="1" applyBorder="1" applyAlignment="1">
      <alignment horizontal="center" vertical="center"/>
    </xf>
    <xf numFmtId="0" fontId="50" fillId="21" borderId="10" xfId="0" applyFont="1" applyFill="1" applyBorder="1" applyAlignment="1">
      <alignment horizontal="center" vertical="center"/>
    </xf>
    <xf numFmtId="166" fontId="50" fillId="21" borderId="10" xfId="0" applyNumberFormat="1" applyFont="1" applyFill="1" applyBorder="1" applyAlignment="1">
      <alignment horizontal="center" vertical="center"/>
    </xf>
    <xf numFmtId="0" fontId="28" fillId="21" borderId="3" xfId="0" applyFont="1" applyFill="1" applyBorder="1" applyAlignment="1">
      <alignment horizontal="center" vertical="center" wrapText="1"/>
    </xf>
    <xf numFmtId="0" fontId="28" fillId="21" borderId="2" xfId="0" applyFont="1" applyFill="1" applyBorder="1" applyAlignment="1">
      <alignment horizontal="center" vertical="center"/>
    </xf>
    <xf numFmtId="164" fontId="28" fillId="21" borderId="2" xfId="0" applyNumberFormat="1" applyFont="1" applyFill="1" applyBorder="1" applyAlignment="1">
      <alignment horizontal="center" vertical="center"/>
    </xf>
    <xf numFmtId="166" fontId="28" fillId="21" borderId="2" xfId="0" applyNumberFormat="1" applyFont="1" applyFill="1" applyBorder="1" applyAlignment="1">
      <alignment horizontal="center" vertical="center"/>
    </xf>
    <xf numFmtId="0" fontId="28" fillId="21" borderId="10" xfId="0" applyFont="1" applyFill="1" applyBorder="1" applyAlignment="1">
      <alignment horizontal="center" vertical="center"/>
    </xf>
    <xf numFmtId="0" fontId="28" fillId="21" borderId="62" xfId="0" applyFont="1" applyFill="1" applyBorder="1" applyAlignment="1">
      <alignment horizontal="center" vertical="center" wrapText="1"/>
    </xf>
    <xf numFmtId="0" fontId="28" fillId="21" borderId="21" xfId="0" applyFont="1" applyFill="1" applyBorder="1" applyAlignment="1">
      <alignment horizontal="center" vertical="center"/>
    </xf>
    <xf numFmtId="164" fontId="28" fillId="21" borderId="21" xfId="0" applyNumberFormat="1" applyFont="1" applyFill="1" applyBorder="1" applyAlignment="1">
      <alignment horizontal="center" vertical="center"/>
    </xf>
    <xf numFmtId="166" fontId="28" fillId="21" borderId="21" xfId="0" applyNumberFormat="1" applyFont="1" applyFill="1" applyBorder="1" applyAlignment="1">
      <alignment horizontal="center" vertical="center"/>
    </xf>
    <xf numFmtId="0" fontId="28" fillId="21" borderId="11" xfId="0" applyFont="1" applyFill="1" applyBorder="1" applyAlignment="1">
      <alignment horizontal="center" vertical="center" wrapText="1"/>
    </xf>
    <xf numFmtId="0" fontId="28" fillId="21" borderId="33" xfId="0" applyFont="1" applyFill="1" applyBorder="1" applyAlignment="1">
      <alignment horizontal="center" vertical="center"/>
    </xf>
    <xf numFmtId="164" fontId="28" fillId="21" borderId="33" xfId="0" applyNumberFormat="1" applyFont="1" applyFill="1" applyBorder="1" applyAlignment="1">
      <alignment horizontal="center" vertical="center"/>
    </xf>
    <xf numFmtId="170" fontId="28" fillId="21" borderId="33" xfId="0" applyNumberFormat="1" applyFont="1" applyFill="1" applyBorder="1" applyAlignment="1">
      <alignment horizontal="center" vertical="center"/>
    </xf>
    <xf numFmtId="0" fontId="28" fillId="21" borderId="54" xfId="0" applyFont="1" applyFill="1" applyBorder="1" applyAlignment="1">
      <alignment horizontal="center" vertical="center"/>
    </xf>
    <xf numFmtId="0" fontId="28" fillId="21" borderId="12" xfId="0" applyFont="1" applyFill="1" applyBorder="1" applyAlignment="1">
      <alignment horizontal="center" vertical="center" wrapText="1"/>
    </xf>
    <xf numFmtId="0" fontId="28" fillId="21" borderId="5" xfId="0" applyFont="1" applyFill="1" applyBorder="1" applyAlignment="1">
      <alignment horizontal="center" vertical="center"/>
    </xf>
    <xf numFmtId="164" fontId="28" fillId="21" borderId="5" xfId="0" applyNumberFormat="1" applyFont="1" applyFill="1" applyBorder="1" applyAlignment="1">
      <alignment horizontal="center" vertical="center"/>
    </xf>
    <xf numFmtId="170" fontId="28" fillId="21" borderId="5" xfId="0" applyNumberFormat="1" applyFont="1" applyFill="1" applyBorder="1" applyAlignment="1">
      <alignment horizontal="center" vertical="center"/>
    </xf>
    <xf numFmtId="0" fontId="28" fillId="21" borderId="6" xfId="0" applyFont="1" applyFill="1" applyBorder="1" applyAlignment="1">
      <alignment horizontal="center" vertical="center"/>
    </xf>
    <xf numFmtId="164" fontId="28" fillId="21" borderId="53" xfId="0" applyNumberFormat="1" applyFont="1" applyFill="1" applyBorder="1" applyAlignment="1">
      <alignment horizontal="center" vertical="center"/>
    </xf>
    <xf numFmtId="0" fontId="28" fillId="21" borderId="13" xfId="0" applyFont="1" applyFill="1" applyBorder="1" applyAlignment="1">
      <alignment horizontal="center" vertical="center"/>
    </xf>
    <xf numFmtId="0" fontId="28" fillId="21" borderId="34" xfId="0" applyFont="1" applyFill="1" applyBorder="1" applyAlignment="1">
      <alignment horizontal="center" vertical="center"/>
    </xf>
    <xf numFmtId="0" fontId="13" fillId="8" borderId="65" xfId="0" applyFont="1" applyFill="1" applyBorder="1" applyAlignment="1">
      <alignment horizontal="center" vertical="center"/>
    </xf>
    <xf numFmtId="0" fontId="13" fillId="8" borderId="63" xfId="0" applyFont="1" applyFill="1" applyBorder="1" applyAlignment="1">
      <alignment horizontal="center" vertical="center"/>
    </xf>
    <xf numFmtId="0" fontId="13" fillId="8" borderId="64" xfId="0" applyFont="1" applyFill="1" applyBorder="1" applyAlignment="1">
      <alignment horizontal="center" vertical="center"/>
    </xf>
    <xf numFmtId="0" fontId="13" fillId="8" borderId="49" xfId="0" applyFont="1" applyFill="1" applyBorder="1" applyAlignment="1">
      <alignment horizontal="center" vertical="center"/>
    </xf>
    <xf numFmtId="0" fontId="13" fillId="8" borderId="19" xfId="0" applyFont="1" applyFill="1" applyBorder="1" applyAlignment="1">
      <alignment horizontal="center" vertical="center"/>
    </xf>
    <xf numFmtId="0" fontId="13" fillId="8" borderId="60" xfId="0" applyFont="1" applyFill="1" applyBorder="1" applyAlignment="1">
      <alignment horizontal="center" vertical="center"/>
    </xf>
    <xf numFmtId="0" fontId="13" fillId="8" borderId="1" xfId="0" applyFont="1" applyFill="1" applyBorder="1" applyAlignment="1" applyProtection="1">
      <alignment horizontal="center" vertical="center" wrapText="1"/>
    </xf>
    <xf numFmtId="0" fontId="13" fillId="8" borderId="2" xfId="0" applyFont="1" applyFill="1" applyBorder="1" applyAlignment="1" applyProtection="1">
      <alignment horizontal="center" vertical="center" wrapText="1"/>
    </xf>
    <xf numFmtId="0" fontId="13" fillId="8" borderId="54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8" fillId="8" borderId="2" xfId="0" applyFont="1" applyFill="1" applyBorder="1" applyAlignment="1">
      <alignment horizontal="center" vertical="center" wrapText="1"/>
    </xf>
    <xf numFmtId="0" fontId="48" fillId="8" borderId="2" xfId="0" applyFont="1" applyFill="1" applyBorder="1" applyAlignment="1">
      <alignment horizontal="center" vertical="center"/>
    </xf>
    <xf numFmtId="0" fontId="23" fillId="13" borderId="26" xfId="0" applyFont="1" applyFill="1" applyBorder="1" applyAlignment="1">
      <alignment horizontal="center" vertical="center"/>
    </xf>
    <xf numFmtId="0" fontId="23" fillId="13" borderId="27" xfId="0" applyFont="1" applyFill="1" applyBorder="1" applyAlignment="1">
      <alignment horizontal="center" vertical="center"/>
    </xf>
    <xf numFmtId="0" fontId="23" fillId="13" borderId="25" xfId="0" applyFont="1" applyFill="1" applyBorder="1" applyAlignment="1">
      <alignment horizontal="center" vertical="center"/>
    </xf>
    <xf numFmtId="0" fontId="23" fillId="13" borderId="22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center" vertical="center"/>
    </xf>
    <xf numFmtId="0" fontId="23" fillId="13" borderId="30" xfId="0" applyFont="1" applyFill="1" applyBorder="1" applyAlignment="1">
      <alignment horizontal="center" vertical="center"/>
    </xf>
    <xf numFmtId="0" fontId="23" fillId="13" borderId="26" xfId="0" applyFont="1" applyFill="1" applyBorder="1" applyAlignment="1" applyProtection="1">
      <alignment horizontal="center" vertical="center" wrapText="1"/>
    </xf>
    <xf numFmtId="0" fontId="23" fillId="13" borderId="27" xfId="0" applyFont="1" applyFill="1" applyBorder="1" applyAlignment="1" applyProtection="1">
      <alignment horizontal="center" vertical="center" wrapText="1"/>
    </xf>
    <xf numFmtId="0" fontId="23" fillId="13" borderId="25" xfId="0" applyFont="1" applyFill="1" applyBorder="1" applyAlignment="1" applyProtection="1">
      <alignment horizontal="center" vertical="center" wrapText="1"/>
    </xf>
    <xf numFmtId="0" fontId="23" fillId="13" borderId="61" xfId="0" applyFont="1" applyFill="1" applyBorder="1" applyAlignment="1" applyProtection="1">
      <alignment horizontal="center" vertical="center" wrapText="1"/>
    </xf>
    <xf numFmtId="0" fontId="23" fillId="13" borderId="19" xfId="0" applyFont="1" applyFill="1" applyBorder="1" applyAlignment="1" applyProtection="1">
      <alignment horizontal="center" vertical="center" wrapText="1"/>
    </xf>
    <xf numFmtId="0" fontId="23" fillId="13" borderId="60" xfId="0" applyFont="1" applyFill="1" applyBorder="1" applyAlignment="1" applyProtection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2" fontId="49" fillId="8" borderId="10" xfId="1" applyNumberFormat="1" applyFont="1" applyFill="1" applyBorder="1" applyAlignment="1" applyProtection="1">
      <alignment horizontal="center" vertical="center" wrapText="1"/>
      <protection hidden="1"/>
    </xf>
    <xf numFmtId="0" fontId="48" fillId="3" borderId="0" xfId="0" applyFont="1" applyFill="1" applyBorder="1" applyAlignment="1" applyProtection="1">
      <alignment horizontal="center" vertical="center" wrapText="1"/>
    </xf>
    <xf numFmtId="0" fontId="23" fillId="13" borderId="37" xfId="0" applyFont="1" applyFill="1" applyBorder="1" applyAlignment="1">
      <alignment horizontal="center" vertical="center"/>
    </xf>
    <xf numFmtId="0" fontId="23" fillId="13" borderId="69" xfId="0" applyFont="1" applyFill="1" applyBorder="1" applyAlignment="1">
      <alignment horizontal="center" vertical="center"/>
    </xf>
    <xf numFmtId="0" fontId="23" fillId="13" borderId="36" xfId="0" applyFont="1" applyFill="1" applyBorder="1" applyAlignment="1">
      <alignment horizontal="center" vertical="center"/>
    </xf>
    <xf numFmtId="0" fontId="23" fillId="13" borderId="58" xfId="0" applyFont="1" applyFill="1" applyBorder="1" applyAlignment="1" applyProtection="1">
      <alignment horizontal="center" vertical="center" wrapText="1"/>
    </xf>
    <xf numFmtId="0" fontId="23" fillId="13" borderId="29" xfId="0" applyFont="1" applyFill="1" applyBorder="1" applyAlignment="1" applyProtection="1">
      <alignment horizontal="center" vertical="center" wrapText="1"/>
    </xf>
    <xf numFmtId="0" fontId="23" fillId="13" borderId="24" xfId="0" applyFont="1" applyFill="1" applyBorder="1" applyAlignment="1" applyProtection="1">
      <alignment horizontal="center" vertical="center" wrapText="1"/>
    </xf>
    <xf numFmtId="2" fontId="49" fillId="8" borderId="48" xfId="1" applyNumberFormat="1" applyFont="1" applyFill="1" applyBorder="1" applyAlignment="1" applyProtection="1">
      <alignment horizontal="center" vertical="center" wrapText="1"/>
      <protection hidden="1"/>
    </xf>
    <xf numFmtId="2" fontId="49" fillId="8" borderId="3" xfId="1" applyNumberFormat="1" applyFont="1" applyFill="1" applyBorder="1" applyAlignment="1" applyProtection="1">
      <alignment horizontal="center" vertical="center" wrapText="1"/>
      <protection hidden="1"/>
    </xf>
    <xf numFmtId="2" fontId="49" fillId="8" borderId="1" xfId="1" applyNumberFormat="1" applyFont="1" applyFill="1" applyBorder="1" applyAlignment="1" applyProtection="1">
      <alignment horizontal="center" vertical="center" wrapText="1"/>
      <protection hidden="1"/>
    </xf>
    <xf numFmtId="2" fontId="49" fillId="8" borderId="2" xfId="1" applyNumberFormat="1" applyFont="1" applyFill="1" applyBorder="1" applyAlignment="1" applyProtection="1">
      <alignment horizontal="center" vertical="center" wrapText="1"/>
      <protection hidden="1"/>
    </xf>
    <xf numFmtId="2" fontId="49" fillId="8" borderId="54" xfId="1" applyNumberFormat="1" applyFont="1" applyFill="1" applyBorder="1" applyAlignment="1" applyProtection="1">
      <alignment horizontal="center" vertical="center" wrapText="1"/>
      <protection hidden="1"/>
    </xf>
    <xf numFmtId="0" fontId="42" fillId="0" borderId="10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35" xfId="0" applyNumberFormat="1" applyFont="1" applyBorder="1" applyAlignment="1">
      <alignment horizontal="center" vertical="center"/>
    </xf>
    <xf numFmtId="0" fontId="42" fillId="0" borderId="66" xfId="0" applyNumberFormat="1" applyFont="1" applyBorder="1" applyAlignment="1">
      <alignment horizontal="center" vertical="center"/>
    </xf>
    <xf numFmtId="0" fontId="42" fillId="0" borderId="54" xfId="0" applyNumberFormat="1" applyFont="1" applyBorder="1" applyAlignment="1">
      <alignment horizontal="center" vertical="center"/>
    </xf>
    <xf numFmtId="0" fontId="23" fillId="13" borderId="11" xfId="0" applyFont="1" applyFill="1" applyBorder="1" applyAlignment="1" applyProtection="1">
      <alignment horizontal="center" vertical="center" wrapText="1"/>
    </xf>
    <xf numFmtId="0" fontId="23" fillId="13" borderId="33" xfId="0" applyFont="1" applyFill="1" applyBorder="1" applyAlignment="1" applyProtection="1">
      <alignment horizontal="center" vertical="center" wrapText="1"/>
    </xf>
    <xf numFmtId="0" fontId="23" fillId="13" borderId="34" xfId="0" applyFont="1" applyFill="1" applyBorder="1" applyAlignment="1" applyProtection="1">
      <alignment horizontal="center" vertical="center" wrapText="1"/>
    </xf>
    <xf numFmtId="0" fontId="23" fillId="13" borderId="3" xfId="0" applyFont="1" applyFill="1" applyBorder="1" applyAlignment="1" applyProtection="1">
      <alignment horizontal="center" vertical="center" wrapText="1"/>
    </xf>
    <xf numFmtId="0" fontId="23" fillId="13" borderId="2" xfId="0" applyFont="1" applyFill="1" applyBorder="1" applyAlignment="1" applyProtection="1">
      <alignment horizontal="center" vertical="center" wrapText="1"/>
    </xf>
    <xf numFmtId="0" fontId="23" fillId="13" borderId="10" xfId="0" applyFont="1" applyFill="1" applyBorder="1" applyAlignment="1" applyProtection="1">
      <alignment horizontal="center" vertical="center" wrapText="1"/>
    </xf>
    <xf numFmtId="0" fontId="23" fillId="13" borderId="61" xfId="0" applyFont="1" applyFill="1" applyBorder="1" applyAlignment="1">
      <alignment horizontal="center" vertical="center"/>
    </xf>
    <xf numFmtId="0" fontId="23" fillId="13" borderId="19" xfId="0" applyFont="1" applyFill="1" applyBorder="1" applyAlignment="1">
      <alignment horizontal="center" vertical="center"/>
    </xf>
    <xf numFmtId="0" fontId="23" fillId="13" borderId="60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 wrapText="1"/>
    </xf>
    <xf numFmtId="0" fontId="13" fillId="8" borderId="48" xfId="0" applyFont="1" applyFill="1" applyBorder="1" applyAlignment="1" applyProtection="1">
      <alignment horizontal="center" vertical="center" wrapText="1"/>
    </xf>
    <xf numFmtId="0" fontId="13" fillId="8" borderId="3" xfId="0" applyFont="1" applyFill="1" applyBorder="1" applyAlignment="1" applyProtection="1">
      <alignment horizontal="center" vertical="center" wrapText="1"/>
    </xf>
    <xf numFmtId="0" fontId="50" fillId="13" borderId="26" xfId="0" applyFont="1" applyFill="1" applyBorder="1" applyAlignment="1">
      <alignment horizontal="center" vertical="center"/>
    </xf>
    <xf numFmtId="0" fontId="50" fillId="13" borderId="27" xfId="0" applyFont="1" applyFill="1" applyBorder="1" applyAlignment="1">
      <alignment horizontal="center" vertical="center"/>
    </xf>
    <xf numFmtId="0" fontId="50" fillId="13" borderId="25" xfId="0" applyFont="1" applyFill="1" applyBorder="1" applyAlignment="1">
      <alignment horizontal="center" vertical="center"/>
    </xf>
    <xf numFmtId="0" fontId="50" fillId="13" borderId="58" xfId="0" applyFont="1" applyFill="1" applyBorder="1" applyAlignment="1">
      <alignment horizontal="center" vertical="center"/>
    </xf>
    <xf numFmtId="0" fontId="50" fillId="13" borderId="29" xfId="0" applyFont="1" applyFill="1" applyBorder="1" applyAlignment="1">
      <alignment horizontal="center" vertical="center"/>
    </xf>
    <xf numFmtId="0" fontId="50" fillId="13" borderId="24" xfId="0" applyFont="1" applyFill="1" applyBorder="1" applyAlignment="1">
      <alignment horizontal="center" vertical="center"/>
    </xf>
    <xf numFmtId="0" fontId="48" fillId="8" borderId="16" xfId="0" applyFont="1" applyFill="1" applyBorder="1" applyAlignment="1">
      <alignment horizontal="center" vertical="center"/>
    </xf>
    <xf numFmtId="0" fontId="48" fillId="8" borderId="18" xfId="0" applyFont="1" applyFill="1" applyBorder="1" applyAlignment="1">
      <alignment horizontal="center" vertical="center"/>
    </xf>
    <xf numFmtId="0" fontId="48" fillId="8" borderId="17" xfId="0" applyFont="1" applyFill="1" applyBorder="1" applyAlignment="1">
      <alignment horizontal="center" vertical="center"/>
    </xf>
    <xf numFmtId="0" fontId="50" fillId="13" borderId="22" xfId="0" applyFont="1" applyFill="1" applyBorder="1" applyAlignment="1">
      <alignment horizontal="center" vertical="center"/>
    </xf>
    <xf numFmtId="0" fontId="50" fillId="13" borderId="0" xfId="0" applyFont="1" applyFill="1" applyBorder="1" applyAlignment="1">
      <alignment horizontal="center" vertical="center"/>
    </xf>
    <xf numFmtId="0" fontId="50" fillId="13" borderId="30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2" fontId="42" fillId="0" borderId="4" xfId="0" applyNumberFormat="1" applyFont="1" applyFill="1" applyBorder="1" applyAlignment="1">
      <alignment horizontal="center" vertical="center"/>
    </xf>
    <xf numFmtId="2" fontId="42" fillId="0" borderId="38" xfId="0" applyNumberFormat="1" applyFont="1" applyFill="1" applyBorder="1" applyAlignment="1">
      <alignment horizontal="center" vertical="center"/>
    </xf>
    <xf numFmtId="2" fontId="42" fillId="0" borderId="36" xfId="0" applyNumberFormat="1" applyFont="1" applyFill="1" applyBorder="1" applyAlignment="1">
      <alignment horizontal="center" vertical="center"/>
    </xf>
    <xf numFmtId="2" fontId="42" fillId="0" borderId="14" xfId="0" applyNumberFormat="1" applyFont="1" applyFill="1" applyBorder="1" applyAlignment="1">
      <alignment horizontal="center" vertical="center"/>
    </xf>
    <xf numFmtId="2" fontId="42" fillId="0" borderId="15" xfId="0" applyNumberFormat="1" applyFont="1" applyFill="1" applyBorder="1" applyAlignment="1">
      <alignment horizontal="center" vertical="center"/>
    </xf>
    <xf numFmtId="2" fontId="42" fillId="0" borderId="20" xfId="0" applyNumberFormat="1" applyFont="1" applyFill="1" applyBorder="1" applyAlignment="1">
      <alignment horizontal="center" vertical="center"/>
    </xf>
    <xf numFmtId="0" fontId="28" fillId="5" borderId="16" xfId="0" applyFont="1" applyFill="1" applyBorder="1" applyAlignment="1" applyProtection="1">
      <alignment horizontal="center" vertical="center"/>
    </xf>
    <xf numFmtId="0" fontId="28" fillId="5" borderId="32" xfId="0" applyFont="1" applyFill="1" applyBorder="1" applyAlignment="1" applyProtection="1">
      <alignment horizontal="center" vertical="center"/>
    </xf>
    <xf numFmtId="0" fontId="28" fillId="5" borderId="31" xfId="0" applyFont="1" applyFill="1" applyBorder="1" applyAlignment="1" applyProtection="1">
      <alignment horizontal="center" vertical="center"/>
    </xf>
    <xf numFmtId="0" fontId="28" fillId="5" borderId="17" xfId="0" applyFont="1" applyFill="1" applyBorder="1" applyAlignment="1" applyProtection="1">
      <alignment horizontal="center" vertical="center"/>
    </xf>
    <xf numFmtId="0" fontId="29" fillId="6" borderId="3" xfId="0" applyFont="1" applyFill="1" applyBorder="1" applyAlignment="1" applyProtection="1">
      <alignment horizontal="left" vertical="center" wrapText="1"/>
    </xf>
    <xf numFmtId="0" fontId="29" fillId="6" borderId="2" xfId="0" applyFont="1" applyFill="1" applyBorder="1" applyAlignment="1" applyProtection="1">
      <alignment horizontal="left" vertical="center" wrapText="1"/>
    </xf>
    <xf numFmtId="0" fontId="11" fillId="5" borderId="11" xfId="0" applyFont="1" applyFill="1" applyBorder="1" applyAlignment="1" applyProtection="1">
      <alignment horizontal="left" vertical="center" wrapText="1"/>
    </xf>
    <xf numFmtId="0" fontId="11" fillId="5" borderId="33" xfId="0" applyFont="1" applyFill="1" applyBorder="1" applyAlignment="1" applyProtection="1">
      <alignment horizontal="left" vertical="center" wrapText="1"/>
    </xf>
    <xf numFmtId="0" fontId="11" fillId="5" borderId="12" xfId="0" applyFont="1" applyFill="1" applyBorder="1" applyAlignment="1" applyProtection="1">
      <alignment horizontal="left" vertical="center" wrapText="1"/>
    </xf>
    <xf numFmtId="0" fontId="11" fillId="5" borderId="5" xfId="0" applyFont="1" applyFill="1" applyBorder="1" applyAlignment="1" applyProtection="1">
      <alignment horizontal="left" vertical="center" wrapText="1"/>
    </xf>
    <xf numFmtId="0" fontId="29" fillId="6" borderId="12" xfId="0" applyFont="1" applyFill="1" applyBorder="1" applyAlignment="1" applyProtection="1">
      <alignment horizontal="left" vertical="center" wrapText="1"/>
    </xf>
    <xf numFmtId="0" fontId="29" fillId="6" borderId="5" xfId="0" applyFont="1" applyFill="1" applyBorder="1" applyAlignment="1" applyProtection="1">
      <alignment horizontal="left" vertical="center" wrapText="1"/>
    </xf>
    <xf numFmtId="0" fontId="9" fillId="6" borderId="44" xfId="0" applyFont="1" applyFill="1" applyBorder="1" applyAlignment="1" applyProtection="1">
      <alignment horizontal="center" vertical="center"/>
    </xf>
    <xf numFmtId="0" fontId="9" fillId="6" borderId="50" xfId="0" applyFont="1" applyFill="1" applyBorder="1" applyAlignment="1" applyProtection="1">
      <alignment horizontal="center" vertical="center"/>
    </xf>
    <xf numFmtId="0" fontId="9" fillId="6" borderId="51" xfId="0" applyFont="1" applyFill="1" applyBorder="1" applyAlignment="1" applyProtection="1">
      <alignment horizontal="center" vertical="center"/>
    </xf>
    <xf numFmtId="0" fontId="22" fillId="5" borderId="0" xfId="0" applyFont="1" applyFill="1" applyBorder="1" applyAlignment="1" applyProtection="1">
      <alignment horizontal="center" vertical="center"/>
    </xf>
    <xf numFmtId="0" fontId="22" fillId="5" borderId="30" xfId="0" applyFont="1" applyFill="1" applyBorder="1" applyAlignment="1" applyProtection="1">
      <alignment horizontal="center" vertical="center"/>
    </xf>
    <xf numFmtId="0" fontId="34" fillId="6" borderId="14" xfId="0" applyFont="1" applyFill="1" applyBorder="1" applyAlignment="1" applyProtection="1">
      <alignment horizontal="center" vertical="center"/>
    </xf>
    <xf numFmtId="0" fontId="34" fillId="6" borderId="20" xfId="0" applyFont="1" applyFill="1" applyBorder="1" applyAlignment="1" applyProtection="1">
      <alignment horizontal="center" vertical="center"/>
    </xf>
    <xf numFmtId="0" fontId="36" fillId="8" borderId="2" xfId="0" applyFont="1" applyFill="1" applyBorder="1" applyAlignment="1" applyProtection="1">
      <alignment horizontal="center" vertical="center"/>
    </xf>
    <xf numFmtId="0" fontId="36" fillId="8" borderId="5" xfId="0" applyFont="1" applyFill="1" applyBorder="1" applyAlignment="1" applyProtection="1">
      <alignment horizontal="center" vertical="center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left" vertical="center" wrapText="1"/>
    </xf>
    <xf numFmtId="0" fontId="13" fillId="6" borderId="2" xfId="0" applyFont="1" applyFill="1" applyBorder="1" applyAlignment="1" applyProtection="1">
      <alignment horizontal="left" vertical="center" wrapText="1"/>
    </xf>
    <xf numFmtId="0" fontId="23" fillId="5" borderId="16" xfId="0" applyFont="1" applyFill="1" applyBorder="1" applyAlignment="1" applyProtection="1">
      <alignment horizontal="center" vertical="center"/>
    </xf>
    <xf numFmtId="0" fontId="23" fillId="5" borderId="18" xfId="0" applyFont="1" applyFill="1" applyBorder="1" applyAlignment="1" applyProtection="1">
      <alignment horizontal="center" vertical="center"/>
    </xf>
    <xf numFmtId="0" fontId="23" fillId="5" borderId="17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horizontal="center" vertical="center"/>
    </xf>
    <xf numFmtId="0" fontId="11" fillId="5" borderId="16" xfId="0" applyFont="1" applyFill="1" applyBorder="1" applyAlignment="1" applyProtection="1">
      <alignment horizontal="center" vertical="center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23" fillId="5" borderId="22" xfId="0" applyFont="1" applyFill="1" applyBorder="1" applyAlignment="1" applyProtection="1">
      <alignment horizontal="center" vertical="center"/>
    </xf>
    <xf numFmtId="0" fontId="23" fillId="5" borderId="0" xfId="0" applyFont="1" applyFill="1" applyBorder="1" applyAlignment="1" applyProtection="1">
      <alignment horizontal="center" vertical="center"/>
    </xf>
    <xf numFmtId="0" fontId="10" fillId="10" borderId="13" xfId="0" applyFont="1" applyFill="1" applyBorder="1" applyAlignment="1" applyProtection="1">
      <alignment horizontal="center" vertical="center" wrapText="1"/>
    </xf>
    <xf numFmtId="0" fontId="10" fillId="10" borderId="41" xfId="0" applyFont="1" applyFill="1" applyBorder="1" applyAlignment="1" applyProtection="1">
      <alignment horizontal="center" vertical="center" wrapText="1"/>
    </xf>
    <xf numFmtId="0" fontId="18" fillId="5" borderId="12" xfId="0" applyFont="1" applyFill="1" applyBorder="1" applyAlignment="1" applyProtection="1">
      <alignment horizontal="center" vertical="center" wrapText="1"/>
    </xf>
    <xf numFmtId="0" fontId="18" fillId="5" borderId="5" xfId="0" applyFont="1" applyFill="1" applyBorder="1" applyAlignment="1" applyProtection="1">
      <alignment horizontal="center" vertical="center" wrapText="1"/>
    </xf>
    <xf numFmtId="0" fontId="13" fillId="6" borderId="38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/>
    </xf>
    <xf numFmtId="164" fontId="14" fillId="12" borderId="16" xfId="0" applyNumberFormat="1" applyFont="1" applyFill="1" applyBorder="1" applyAlignment="1" applyProtection="1">
      <alignment horizontal="center" vertical="center"/>
      <protection locked="0" hidden="1"/>
    </xf>
    <xf numFmtId="0" fontId="14" fillId="12" borderId="17" xfId="0" applyFont="1" applyFill="1" applyBorder="1" applyAlignment="1" applyProtection="1">
      <alignment horizontal="center" vertical="center"/>
      <protection locked="0" hidden="1"/>
    </xf>
    <xf numFmtId="0" fontId="11" fillId="5" borderId="26" xfId="0" applyFont="1" applyFill="1" applyBorder="1" applyAlignment="1" applyProtection="1">
      <alignment horizontal="center" vertical="center"/>
    </xf>
    <xf numFmtId="0" fontId="11" fillId="5" borderId="27" xfId="0" applyFont="1" applyFill="1" applyBorder="1" applyAlignment="1" applyProtection="1">
      <alignment horizontal="center" vertical="center"/>
    </xf>
    <xf numFmtId="0" fontId="11" fillId="5" borderId="25" xfId="0" applyFont="1" applyFill="1" applyBorder="1" applyAlignment="1" applyProtection="1">
      <alignment horizontal="center" vertical="center"/>
    </xf>
    <xf numFmtId="0" fontId="29" fillId="6" borderId="47" xfId="0" applyFont="1" applyFill="1" applyBorder="1" applyAlignment="1" applyProtection="1">
      <alignment horizontal="left" wrapText="1"/>
    </xf>
    <xf numFmtId="0" fontId="29" fillId="6" borderId="41" xfId="0" applyFont="1" applyFill="1" applyBorder="1" applyAlignment="1" applyProtection="1">
      <alignment horizontal="left" wrapText="1"/>
    </xf>
    <xf numFmtId="0" fontId="29" fillId="6" borderId="37" xfId="0" applyFont="1" applyFill="1" applyBorder="1" applyAlignment="1" applyProtection="1">
      <alignment horizontal="left" vertical="center" wrapText="1"/>
    </xf>
    <xf numFmtId="0" fontId="29" fillId="6" borderId="38" xfId="0" applyFont="1" applyFill="1" applyBorder="1" applyAlignment="1" applyProtection="1">
      <alignment horizontal="left" vertical="center" wrapText="1"/>
    </xf>
    <xf numFmtId="0" fontId="9" fillId="6" borderId="1" xfId="0" applyFont="1" applyFill="1" applyBorder="1" applyAlignment="1" applyProtection="1">
      <alignment horizontal="center" wrapText="1"/>
    </xf>
    <xf numFmtId="0" fontId="29" fillId="6" borderId="1" xfId="0" applyFont="1" applyFill="1" applyBorder="1" applyAlignment="1" applyProtection="1">
      <alignment horizontal="center" wrapText="1"/>
    </xf>
    <xf numFmtId="0" fontId="29" fillId="6" borderId="54" xfId="0" applyFont="1" applyFill="1" applyBorder="1" applyAlignment="1" applyProtection="1">
      <alignment horizontal="center" wrapText="1"/>
    </xf>
    <xf numFmtId="0" fontId="29" fillId="6" borderId="11" xfId="0" applyFont="1" applyFill="1" applyBorder="1" applyAlignment="1" applyProtection="1">
      <alignment horizontal="center" vertical="center" wrapText="1"/>
    </xf>
    <xf numFmtId="0" fontId="29" fillId="6" borderId="33" xfId="0" applyFont="1" applyFill="1" applyBorder="1" applyAlignment="1" applyProtection="1">
      <alignment horizontal="center" vertical="center" wrapText="1"/>
    </xf>
    <xf numFmtId="0" fontId="29" fillId="6" borderId="31" xfId="0" applyFont="1" applyFill="1" applyBorder="1" applyAlignment="1" applyProtection="1">
      <alignment horizontal="left" vertical="center" wrapText="1"/>
    </xf>
    <xf numFmtId="0" fontId="29" fillId="6" borderId="32" xfId="0" applyFont="1" applyFill="1" applyBorder="1" applyAlignment="1" applyProtection="1">
      <alignment horizontal="left" vertical="center" wrapText="1"/>
    </xf>
    <xf numFmtId="166" fontId="29" fillId="6" borderId="31" xfId="0" applyNumberFormat="1" applyFont="1" applyFill="1" applyBorder="1" applyAlignment="1" applyProtection="1">
      <alignment horizontal="left" vertical="center" wrapText="1"/>
    </xf>
    <xf numFmtId="166" fontId="29" fillId="6" borderId="32" xfId="0" applyNumberFormat="1" applyFont="1" applyFill="1" applyBorder="1" applyAlignment="1" applyProtection="1">
      <alignment horizontal="left" vertical="center" wrapText="1"/>
    </xf>
    <xf numFmtId="0" fontId="11" fillId="16" borderId="7" xfId="0" applyFont="1" applyFill="1" applyBorder="1" applyAlignment="1" applyProtection="1">
      <alignment horizontal="center" vertical="center"/>
    </xf>
    <xf numFmtId="0" fontId="11" fillId="16" borderId="8" xfId="0" applyFont="1" applyFill="1" applyBorder="1" applyAlignment="1" applyProtection="1">
      <alignment horizontal="center" vertical="center"/>
    </xf>
    <xf numFmtId="0" fontId="11" fillId="16" borderId="9" xfId="0" applyFont="1" applyFill="1" applyBorder="1" applyAlignment="1" applyProtection="1">
      <alignment horizontal="center" vertical="center"/>
    </xf>
    <xf numFmtId="0" fontId="29" fillId="6" borderId="3" xfId="0" applyFont="1" applyFill="1" applyBorder="1" applyAlignment="1" applyProtection="1">
      <alignment horizontal="center" vertical="center"/>
    </xf>
    <xf numFmtId="0" fontId="29" fillId="6" borderId="2" xfId="0" applyFont="1" applyFill="1" applyBorder="1" applyAlignment="1" applyProtection="1">
      <alignment horizontal="center" vertical="center"/>
    </xf>
    <xf numFmtId="0" fontId="29" fillId="6" borderId="12" xfId="0" applyFont="1" applyFill="1" applyBorder="1" applyAlignment="1" applyProtection="1">
      <alignment horizontal="center" vertical="center"/>
    </xf>
    <xf numFmtId="0" fontId="18" fillId="16" borderId="16" xfId="0" applyFont="1" applyFill="1" applyBorder="1" applyAlignment="1" applyProtection="1">
      <alignment horizontal="center" vertical="center" wrapText="1"/>
    </xf>
    <xf numFmtId="0" fontId="18" fillId="16" borderId="18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/>
    </xf>
    <xf numFmtId="0" fontId="9" fillId="3" borderId="31" xfId="0" applyFont="1" applyFill="1" applyBorder="1" applyAlignment="1" applyProtection="1">
      <alignment horizontal="center"/>
    </xf>
    <xf numFmtId="0" fontId="19" fillId="0" borderId="16" xfId="0" applyFont="1" applyFill="1" applyBorder="1" applyAlignment="1" applyProtection="1">
      <alignment horizontal="center" vertical="center"/>
    </xf>
    <xf numFmtId="0" fontId="19" fillId="0" borderId="18" xfId="0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</xf>
    <xf numFmtId="0" fontId="11" fillId="5" borderId="55" xfId="0" applyFont="1" applyFill="1" applyBorder="1" applyAlignment="1" applyProtection="1">
      <alignment horizontal="center" vertical="center"/>
    </xf>
    <xf numFmtId="0" fontId="11" fillId="5" borderId="53" xfId="0" applyFont="1" applyFill="1" applyBorder="1" applyAlignment="1" applyProtection="1">
      <alignment horizontal="center" vertical="center"/>
    </xf>
    <xf numFmtId="0" fontId="11" fillId="5" borderId="56" xfId="0" applyFont="1" applyFill="1" applyBorder="1" applyAlignment="1" applyProtection="1">
      <alignment horizontal="center" vertical="center"/>
    </xf>
    <xf numFmtId="0" fontId="9" fillId="15" borderId="26" xfId="2" applyNumberFormat="1" applyBorder="1" applyAlignment="1" applyProtection="1">
      <alignment horizontal="center" vertical="center"/>
      <protection locked="0" hidden="1"/>
    </xf>
    <xf numFmtId="0" fontId="9" fillId="15" borderId="25" xfId="2" applyNumberFormat="1" applyBorder="1" applyAlignment="1" applyProtection="1">
      <alignment horizontal="center" vertical="center"/>
      <protection locked="0" hidden="1"/>
    </xf>
    <xf numFmtId="0" fontId="9" fillId="15" borderId="58" xfId="2" applyNumberFormat="1" applyBorder="1" applyAlignment="1" applyProtection="1">
      <alignment horizontal="center" vertical="center"/>
      <protection locked="0" hidden="1"/>
    </xf>
    <xf numFmtId="0" fontId="9" fillId="15" borderId="24" xfId="2" applyNumberFormat="1" applyBorder="1" applyAlignment="1" applyProtection="1">
      <alignment horizontal="center" vertical="center"/>
      <protection locked="0" hidden="1"/>
    </xf>
    <xf numFmtId="0" fontId="13" fillId="6" borderId="12" xfId="0" applyFont="1" applyFill="1" applyBorder="1" applyAlignment="1" applyProtection="1">
      <alignment horizontal="left" vertical="center" wrapText="1"/>
    </xf>
    <xf numFmtId="0" fontId="13" fillId="6" borderId="5" xfId="0" applyFont="1" applyFill="1" applyBorder="1" applyAlignment="1" applyProtection="1">
      <alignment horizontal="left" vertical="center" wrapText="1"/>
    </xf>
    <xf numFmtId="0" fontId="13" fillId="6" borderId="37" xfId="0" applyFont="1" applyFill="1" applyBorder="1" applyAlignment="1" applyProtection="1">
      <alignment horizontal="left" vertical="center" wrapText="1"/>
    </xf>
    <xf numFmtId="0" fontId="13" fillId="6" borderId="38" xfId="0" applyFont="1" applyFill="1" applyBorder="1" applyAlignment="1" applyProtection="1">
      <alignment horizontal="left" vertical="center" wrapText="1"/>
    </xf>
    <xf numFmtId="0" fontId="13" fillId="6" borderId="3" xfId="0" applyFont="1" applyFill="1" applyBorder="1" applyAlignment="1" applyProtection="1">
      <alignment horizontal="left" vertical="center" wrapText="1"/>
      <protection hidden="1"/>
    </xf>
    <xf numFmtId="0" fontId="13" fillId="6" borderId="2" xfId="0" applyFont="1" applyFill="1" applyBorder="1" applyAlignment="1" applyProtection="1">
      <alignment horizontal="left" vertical="center" wrapText="1"/>
      <protection hidden="1"/>
    </xf>
    <xf numFmtId="0" fontId="11" fillId="5" borderId="55" xfId="0" applyFont="1" applyFill="1" applyBorder="1" applyAlignment="1" applyProtection="1">
      <alignment horizontal="center" vertical="center"/>
      <protection hidden="1"/>
    </xf>
    <xf numFmtId="0" fontId="11" fillId="5" borderId="53" xfId="0" applyFont="1" applyFill="1" applyBorder="1" applyAlignment="1" applyProtection="1">
      <alignment horizontal="center" vertical="center"/>
      <protection hidden="1"/>
    </xf>
    <xf numFmtId="0" fontId="11" fillId="5" borderId="56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31" xfId="0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 vertical="center"/>
      <protection hidden="1"/>
    </xf>
    <xf numFmtId="0" fontId="19" fillId="0" borderId="18" xfId="0" applyFont="1" applyFill="1" applyBorder="1" applyAlignment="1" applyProtection="1">
      <alignment horizontal="center" vertical="center"/>
      <protection hidden="1"/>
    </xf>
    <xf numFmtId="0" fontId="19" fillId="0" borderId="17" xfId="0" applyFont="1" applyFill="1" applyBorder="1" applyAlignment="1" applyProtection="1">
      <alignment horizontal="center" vertical="center"/>
      <protection hidden="1"/>
    </xf>
    <xf numFmtId="1" fontId="9" fillId="15" borderId="26" xfId="2" applyNumberFormat="1" applyBorder="1" applyAlignment="1" applyProtection="1">
      <alignment horizontal="center" vertical="center"/>
      <protection locked="0" hidden="1"/>
    </xf>
    <xf numFmtId="1" fontId="9" fillId="15" borderId="25" xfId="2" applyNumberFormat="1" applyBorder="1" applyAlignment="1" applyProtection="1">
      <alignment horizontal="center" vertical="center"/>
      <protection locked="0" hidden="1"/>
    </xf>
    <xf numFmtId="1" fontId="9" fillId="15" borderId="58" xfId="2" applyNumberFormat="1" applyBorder="1" applyAlignment="1" applyProtection="1">
      <alignment horizontal="center" vertical="center"/>
      <protection locked="0" hidden="1"/>
    </xf>
    <xf numFmtId="1" fontId="9" fillId="15" borderId="24" xfId="2" applyNumberFormat="1" applyBorder="1" applyAlignment="1" applyProtection="1">
      <alignment horizontal="center" vertical="center"/>
      <protection locked="0" hidden="1"/>
    </xf>
    <xf numFmtId="0" fontId="13" fillId="6" borderId="37" xfId="0" applyFont="1" applyFill="1" applyBorder="1" applyAlignment="1" applyProtection="1">
      <alignment horizontal="left" vertical="center" wrapText="1"/>
      <protection hidden="1"/>
    </xf>
    <xf numFmtId="0" fontId="13" fillId="6" borderId="38" xfId="0" applyFont="1" applyFill="1" applyBorder="1" applyAlignment="1" applyProtection="1">
      <alignment horizontal="left" vertical="center" wrapText="1"/>
      <protection hidden="1"/>
    </xf>
    <xf numFmtId="0" fontId="29" fillId="6" borderId="3" xfId="0" applyFont="1" applyFill="1" applyBorder="1" applyAlignment="1" applyProtection="1">
      <alignment horizontal="center" vertical="center"/>
      <protection hidden="1"/>
    </xf>
    <xf numFmtId="0" fontId="29" fillId="6" borderId="2" xfId="0" applyFont="1" applyFill="1" applyBorder="1" applyAlignment="1" applyProtection="1">
      <alignment horizontal="center" vertical="center"/>
      <protection hidden="1"/>
    </xf>
    <xf numFmtId="164" fontId="13" fillId="12" borderId="16" xfId="0" applyNumberFormat="1" applyFont="1" applyFill="1" applyBorder="1" applyAlignment="1" applyProtection="1">
      <alignment horizontal="center" vertical="center"/>
      <protection locked="0" hidden="1"/>
    </xf>
    <xf numFmtId="0" fontId="13" fillId="12" borderId="17" xfId="0" applyFont="1" applyFill="1" applyBorder="1" applyAlignment="1" applyProtection="1">
      <alignment horizontal="center" vertical="center"/>
      <protection locked="0" hidden="1"/>
    </xf>
    <xf numFmtId="0" fontId="13" fillId="6" borderId="12" xfId="0" applyFont="1" applyFill="1" applyBorder="1" applyAlignment="1" applyProtection="1">
      <alignment horizontal="left" vertical="center" wrapText="1"/>
      <protection hidden="1"/>
    </xf>
    <xf numFmtId="0" fontId="13" fillId="6" borderId="5" xfId="0" applyFont="1" applyFill="1" applyBorder="1" applyAlignment="1" applyProtection="1">
      <alignment horizontal="left" vertical="center" wrapText="1"/>
      <protection hidden="1"/>
    </xf>
    <xf numFmtId="0" fontId="11" fillId="5" borderId="26" xfId="0" applyFont="1" applyFill="1" applyBorder="1" applyAlignment="1" applyProtection="1">
      <alignment horizontal="center" vertical="center"/>
      <protection hidden="1"/>
    </xf>
    <xf numFmtId="0" fontId="11" fillId="5" borderId="27" xfId="0" applyFont="1" applyFill="1" applyBorder="1" applyAlignment="1" applyProtection="1">
      <alignment horizontal="center" vertical="center"/>
      <protection hidden="1"/>
    </xf>
    <xf numFmtId="0" fontId="11" fillId="5" borderId="25" xfId="0" applyFont="1" applyFill="1" applyBorder="1" applyAlignment="1" applyProtection="1">
      <alignment horizontal="center" vertical="center"/>
      <protection hidden="1"/>
    </xf>
    <xf numFmtId="0" fontId="10" fillId="10" borderId="13" xfId="0" applyFont="1" applyFill="1" applyBorder="1" applyAlignment="1" applyProtection="1">
      <alignment horizontal="center" vertical="center" wrapText="1"/>
      <protection hidden="1"/>
    </xf>
    <xf numFmtId="0" fontId="10" fillId="10" borderId="41" xfId="0" applyFont="1" applyFill="1" applyBorder="1" applyAlignment="1" applyProtection="1">
      <alignment horizontal="center" vertical="center" wrapText="1"/>
      <protection hidden="1"/>
    </xf>
    <xf numFmtId="0" fontId="18" fillId="5" borderId="12" xfId="0" applyFont="1" applyFill="1" applyBorder="1" applyAlignment="1" applyProtection="1">
      <alignment horizontal="center" vertical="center" wrapText="1"/>
      <protection hidden="1"/>
    </xf>
    <xf numFmtId="0" fontId="18" fillId="5" borderId="5" xfId="0" applyFont="1" applyFill="1" applyBorder="1" applyAlignment="1" applyProtection="1">
      <alignment horizontal="center" vertical="center" wrapText="1"/>
      <protection hidden="1"/>
    </xf>
    <xf numFmtId="0" fontId="13" fillId="6" borderId="38" xfId="0" applyFont="1" applyFill="1" applyBorder="1" applyAlignment="1" applyProtection="1">
      <alignment horizontal="center" vertical="center" wrapText="1"/>
      <protection hidden="1"/>
    </xf>
    <xf numFmtId="0" fontId="13" fillId="6" borderId="5" xfId="0" applyFont="1" applyFill="1" applyBorder="1" applyAlignment="1" applyProtection="1">
      <alignment horizontal="center" vertical="center" wrapText="1"/>
      <protection hidden="1"/>
    </xf>
    <xf numFmtId="0" fontId="23" fillId="5" borderId="16" xfId="0" applyFont="1" applyFill="1" applyBorder="1" applyAlignment="1" applyProtection="1">
      <alignment horizontal="center" vertical="center"/>
      <protection hidden="1"/>
    </xf>
    <xf numFmtId="0" fontId="23" fillId="5" borderId="18" xfId="0" applyFont="1" applyFill="1" applyBorder="1" applyAlignment="1" applyProtection="1">
      <alignment horizontal="center" vertical="center"/>
      <protection hidden="1"/>
    </xf>
    <xf numFmtId="0" fontId="23" fillId="5" borderId="17" xfId="0" applyFont="1" applyFill="1" applyBorder="1" applyAlignment="1" applyProtection="1">
      <alignment horizontal="center" vertical="center"/>
      <protection hidden="1"/>
    </xf>
    <xf numFmtId="0" fontId="29" fillId="6" borderId="31" xfId="0" applyFont="1" applyFill="1" applyBorder="1" applyAlignment="1" applyProtection="1">
      <alignment horizontal="left" vertical="center" wrapText="1"/>
      <protection hidden="1"/>
    </xf>
    <xf numFmtId="0" fontId="29" fillId="6" borderId="32" xfId="0" applyFont="1" applyFill="1" applyBorder="1" applyAlignment="1" applyProtection="1">
      <alignment horizontal="left" vertical="center" wrapText="1"/>
      <protection hidden="1"/>
    </xf>
    <xf numFmtId="166" fontId="29" fillId="6" borderId="31" xfId="0" applyNumberFormat="1" applyFont="1" applyFill="1" applyBorder="1" applyAlignment="1" applyProtection="1">
      <alignment horizontal="left" vertical="center" wrapText="1"/>
      <protection hidden="1"/>
    </xf>
    <xf numFmtId="166" fontId="29" fillId="6" borderId="32" xfId="0" applyNumberFormat="1" applyFont="1" applyFill="1" applyBorder="1" applyAlignment="1" applyProtection="1">
      <alignment horizontal="left" vertical="center" wrapText="1"/>
      <protection hidden="1"/>
    </xf>
    <xf numFmtId="0" fontId="11" fillId="16" borderId="7" xfId="0" applyFont="1" applyFill="1" applyBorder="1" applyAlignment="1" applyProtection="1">
      <alignment horizontal="center" vertical="center"/>
      <protection hidden="1"/>
    </xf>
    <xf numFmtId="0" fontId="11" fillId="16" borderId="8" xfId="0" applyFont="1" applyFill="1" applyBorder="1" applyAlignment="1" applyProtection="1">
      <alignment horizontal="center" vertical="center"/>
      <protection hidden="1"/>
    </xf>
    <xf numFmtId="0" fontId="11" fillId="16" borderId="9" xfId="0" applyFont="1" applyFill="1" applyBorder="1" applyAlignment="1" applyProtection="1">
      <alignment horizontal="center" vertical="center"/>
      <protection hidden="1"/>
    </xf>
    <xf numFmtId="0" fontId="18" fillId="16" borderId="16" xfId="0" applyFont="1" applyFill="1" applyBorder="1" applyAlignment="1" applyProtection="1">
      <alignment horizontal="center" vertical="center" wrapText="1"/>
      <protection hidden="1"/>
    </xf>
    <xf numFmtId="0" fontId="18" fillId="16" borderId="18" xfId="0" applyFont="1" applyFill="1" applyBorder="1" applyAlignment="1" applyProtection="1">
      <alignment horizontal="center" vertical="center" wrapText="1"/>
      <protection hidden="1"/>
    </xf>
    <xf numFmtId="0" fontId="29" fillId="6" borderId="12" xfId="0" applyFont="1" applyFill="1" applyBorder="1" applyAlignment="1" applyProtection="1">
      <alignment horizontal="left" vertical="center" wrapText="1"/>
      <protection hidden="1"/>
    </xf>
    <xf numFmtId="0" fontId="29" fillId="6" borderId="5" xfId="0" applyFont="1" applyFill="1" applyBorder="1" applyAlignment="1" applyProtection="1">
      <alignment horizontal="left" vertical="center" wrapText="1"/>
      <protection hidden="1"/>
    </xf>
    <xf numFmtId="0" fontId="11" fillId="5" borderId="11" xfId="0" applyFont="1" applyFill="1" applyBorder="1" applyAlignment="1" applyProtection="1">
      <alignment horizontal="left" vertical="center" wrapText="1"/>
      <protection hidden="1"/>
    </xf>
    <xf numFmtId="0" fontId="11" fillId="5" borderId="33" xfId="0" applyFont="1" applyFill="1" applyBorder="1" applyAlignment="1" applyProtection="1">
      <alignment horizontal="left" vertical="center" wrapText="1"/>
      <protection hidden="1"/>
    </xf>
    <xf numFmtId="0" fontId="29" fillId="6" borderId="12" xfId="0" applyFont="1" applyFill="1" applyBorder="1" applyAlignment="1" applyProtection="1">
      <alignment horizontal="center" vertical="center"/>
      <protection hidden="1"/>
    </xf>
    <xf numFmtId="0" fontId="11" fillId="5" borderId="16" xfId="0" applyFont="1" applyFill="1" applyBorder="1" applyAlignment="1" applyProtection="1">
      <alignment horizontal="center" vertical="center"/>
      <protection hidden="1"/>
    </xf>
    <xf numFmtId="0" fontId="11" fillId="5" borderId="18" xfId="0" applyFont="1" applyFill="1" applyBorder="1" applyAlignment="1" applyProtection="1">
      <alignment horizontal="center" vertical="center"/>
      <protection hidden="1"/>
    </xf>
    <xf numFmtId="0" fontId="11" fillId="5" borderId="17" xfId="0" applyFont="1" applyFill="1" applyBorder="1" applyAlignment="1" applyProtection="1">
      <alignment horizontal="center" vertical="center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29" fillId="6" borderId="11" xfId="0" applyFont="1" applyFill="1" applyBorder="1" applyAlignment="1" applyProtection="1">
      <alignment horizontal="center" vertical="center" wrapText="1"/>
      <protection hidden="1"/>
    </xf>
    <xf numFmtId="0" fontId="29" fillId="6" borderId="33" xfId="0" applyFont="1" applyFill="1" applyBorder="1" applyAlignment="1" applyProtection="1">
      <alignment horizontal="center" vertical="center" wrapText="1"/>
      <protection hidden="1"/>
    </xf>
    <xf numFmtId="0" fontId="29" fillId="6" borderId="3" xfId="0" applyFont="1" applyFill="1" applyBorder="1" applyAlignment="1" applyProtection="1">
      <alignment horizontal="left" vertical="center" wrapText="1"/>
      <protection hidden="1"/>
    </xf>
    <xf numFmtId="0" fontId="29" fillId="6" borderId="2" xfId="0" applyFont="1" applyFill="1" applyBorder="1" applyAlignment="1" applyProtection="1">
      <alignment horizontal="left" vertical="center" wrapText="1"/>
      <protection hidden="1"/>
    </xf>
    <xf numFmtId="0" fontId="11" fillId="5" borderId="12" xfId="0" applyFont="1" applyFill="1" applyBorder="1" applyAlignment="1" applyProtection="1">
      <alignment horizontal="left" vertical="center" wrapText="1"/>
      <protection hidden="1"/>
    </xf>
    <xf numFmtId="0" fontId="11" fillId="5" borderId="5" xfId="0" applyFont="1" applyFill="1" applyBorder="1" applyAlignment="1" applyProtection="1">
      <alignment horizontal="left" vertical="center" wrapText="1"/>
      <protection hidden="1"/>
    </xf>
    <xf numFmtId="0" fontId="34" fillId="6" borderId="14" xfId="0" applyFont="1" applyFill="1" applyBorder="1" applyAlignment="1" applyProtection="1">
      <alignment horizontal="center" vertical="center"/>
      <protection hidden="1"/>
    </xf>
    <xf numFmtId="0" fontId="34" fillId="6" borderId="20" xfId="0" applyFont="1" applyFill="1" applyBorder="1" applyAlignment="1" applyProtection="1">
      <alignment horizontal="center" vertical="center"/>
      <protection hidden="1"/>
    </xf>
    <xf numFmtId="0" fontId="36" fillId="8" borderId="2" xfId="0" applyFont="1" applyFill="1" applyBorder="1" applyAlignment="1" applyProtection="1">
      <alignment horizontal="center" vertical="center"/>
      <protection hidden="1"/>
    </xf>
    <xf numFmtId="0" fontId="36" fillId="8" borderId="5" xfId="0" applyFont="1" applyFill="1" applyBorder="1" applyAlignment="1" applyProtection="1">
      <alignment horizontal="center" vertical="center"/>
      <protection hidden="1"/>
    </xf>
    <xf numFmtId="0" fontId="9" fillId="6" borderId="2" xfId="0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wrapText="1"/>
      <protection hidden="1"/>
    </xf>
    <xf numFmtId="0" fontId="29" fillId="6" borderId="1" xfId="0" applyFont="1" applyFill="1" applyBorder="1" applyAlignment="1" applyProtection="1">
      <alignment horizontal="center" wrapText="1"/>
      <protection hidden="1"/>
    </xf>
    <xf numFmtId="0" fontId="29" fillId="6" borderId="54" xfId="0" applyFont="1" applyFill="1" applyBorder="1" applyAlignment="1" applyProtection="1">
      <alignment horizontal="center" wrapText="1"/>
      <protection hidden="1"/>
    </xf>
    <xf numFmtId="0" fontId="23" fillId="5" borderId="22" xfId="0" applyFont="1" applyFill="1" applyBorder="1" applyAlignment="1" applyProtection="1">
      <alignment horizontal="center" vertical="center"/>
      <protection hidden="1"/>
    </xf>
    <xf numFmtId="0" fontId="23" fillId="5" borderId="0" xfId="0" applyFont="1" applyFill="1" applyBorder="1" applyAlignment="1" applyProtection="1">
      <alignment horizontal="center" vertical="center"/>
      <protection hidden="1"/>
    </xf>
    <xf numFmtId="0" fontId="28" fillId="5" borderId="16" xfId="0" applyFont="1" applyFill="1" applyBorder="1" applyAlignment="1" applyProtection="1">
      <alignment horizontal="center" vertical="center"/>
      <protection hidden="1"/>
    </xf>
    <xf numFmtId="0" fontId="28" fillId="5" borderId="32" xfId="0" applyFont="1" applyFill="1" applyBorder="1" applyAlignment="1" applyProtection="1">
      <alignment horizontal="center" vertical="center"/>
      <protection hidden="1"/>
    </xf>
    <xf numFmtId="0" fontId="28" fillId="5" borderId="31" xfId="0" applyFont="1" applyFill="1" applyBorder="1" applyAlignment="1" applyProtection="1">
      <alignment horizontal="center" vertical="center"/>
      <protection hidden="1"/>
    </xf>
    <xf numFmtId="0" fontId="28" fillId="5" borderId="17" xfId="0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29" fillId="6" borderId="47" xfId="0" applyFont="1" applyFill="1" applyBorder="1" applyAlignment="1" applyProtection="1">
      <alignment horizontal="left" wrapText="1"/>
      <protection hidden="1"/>
    </xf>
    <xf numFmtId="0" fontId="29" fillId="6" borderId="41" xfId="0" applyFont="1" applyFill="1" applyBorder="1" applyAlignment="1" applyProtection="1">
      <alignment horizontal="left" wrapText="1"/>
      <protection hidden="1"/>
    </xf>
    <xf numFmtId="0" fontId="29" fillId="6" borderId="37" xfId="0" applyFont="1" applyFill="1" applyBorder="1" applyAlignment="1" applyProtection="1">
      <alignment horizontal="left" vertical="center" wrapText="1"/>
      <protection hidden="1"/>
    </xf>
    <xf numFmtId="0" fontId="29" fillId="6" borderId="38" xfId="0" applyFont="1" applyFill="1" applyBorder="1" applyAlignment="1" applyProtection="1">
      <alignment horizontal="left" vertical="center" wrapText="1"/>
      <protection hidden="1"/>
    </xf>
    <xf numFmtId="0" fontId="9" fillId="6" borderId="44" xfId="0" applyFont="1" applyFill="1" applyBorder="1" applyAlignment="1" applyProtection="1">
      <alignment horizontal="center" vertical="center"/>
      <protection hidden="1"/>
    </xf>
    <xf numFmtId="0" fontId="9" fillId="6" borderId="50" xfId="0" applyFont="1" applyFill="1" applyBorder="1" applyAlignment="1" applyProtection="1">
      <alignment horizontal="center" vertical="center"/>
      <protection hidden="1"/>
    </xf>
    <xf numFmtId="0" fontId="9" fillId="6" borderId="51" xfId="0" applyFont="1" applyFill="1" applyBorder="1" applyAlignment="1" applyProtection="1">
      <alignment horizontal="center" vertical="center"/>
      <protection hidden="1"/>
    </xf>
    <xf numFmtId="0" fontId="22" fillId="5" borderId="0" xfId="0" applyFont="1" applyFill="1" applyBorder="1" applyAlignment="1" applyProtection="1">
      <alignment horizontal="center" vertical="center"/>
      <protection hidden="1"/>
    </xf>
    <xf numFmtId="0" fontId="22" fillId="5" borderId="30" xfId="0" applyFont="1" applyFill="1" applyBorder="1" applyAlignment="1" applyProtection="1">
      <alignment horizontal="center" vertical="center"/>
      <protection hidden="1"/>
    </xf>
    <xf numFmtId="164" fontId="13" fillId="12" borderId="16" xfId="0" applyNumberFormat="1" applyFont="1" applyFill="1" applyBorder="1" applyAlignment="1" applyProtection="1">
      <alignment horizontal="center" vertical="center"/>
      <protection hidden="1"/>
    </xf>
    <xf numFmtId="0" fontId="13" fillId="12" borderId="1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4" fontId="5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justify" vertical="justify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46" fillId="0" borderId="0" xfId="0" applyNumberFormat="1" applyFont="1" applyAlignment="1">
      <alignment horizontal="left"/>
    </xf>
    <xf numFmtId="0" fontId="2" fillId="0" borderId="0" xfId="0" applyFont="1" applyAlignment="1">
      <alignment horizontal="justify" vertical="justify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172" fontId="6" fillId="0" borderId="7" xfId="0" applyNumberFormat="1" applyFont="1" applyBorder="1" applyAlignment="1" applyProtection="1">
      <alignment horizontal="center" vertical="center" wrapText="1"/>
    </xf>
    <xf numFmtId="172" fontId="6" fillId="0" borderId="31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164" fontId="2" fillId="3" borderId="0" xfId="0" applyNumberFormat="1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3" borderId="0" xfId="0" applyNumberFormat="1" applyFont="1" applyFill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2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64" fontId="6" fillId="3" borderId="0" xfId="0" applyNumberFormat="1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64" fontId="2" fillId="3" borderId="0" xfId="0" applyNumberFormat="1" applyFont="1" applyFill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" fontId="2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0" fontId="47" fillId="0" borderId="16" xfId="0" applyFont="1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justify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14" fontId="53" fillId="0" borderId="0" xfId="0" applyNumberFormat="1" applyFont="1" applyAlignment="1" applyProtection="1">
      <alignment horizontal="left"/>
      <protection locked="0"/>
    </xf>
    <xf numFmtId="0" fontId="46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/>
    </xf>
    <xf numFmtId="2" fontId="2" fillId="0" borderId="0" xfId="0" applyNumberFormat="1" applyFont="1" applyBorder="1" applyAlignment="1" applyProtection="1">
      <alignment horizontal="left" vertical="center" wrapText="1"/>
      <protection locked="0"/>
    </xf>
  </cellXfs>
  <cellStyles count="7">
    <cellStyle name="Buena" xfId="1" builtinId="26"/>
    <cellStyle name="Estilo 1" xfId="2"/>
    <cellStyle name="Estilo 2" xfId="3"/>
    <cellStyle name="Estilo 3" xfId="4"/>
    <cellStyle name="Estilo 4" xfId="5"/>
    <cellStyle name="Estilo 5" xfId="6"/>
    <cellStyle name="Normal" xfId="0" builtinId="0"/>
  </cellStyles>
  <dxfs count="0"/>
  <tableStyles count="0" defaultTableStyle="TableStyleMedium2" defaultPivotStyle="PivotStyleLight16"/>
  <colors>
    <mruColors>
      <color rgb="FF1F4E78"/>
      <color rgb="FF538DD5"/>
      <color rgb="FFB6FD03"/>
      <color rgb="FF9BC2E6"/>
      <color rgb="FFFFF2CC"/>
      <color rgb="FFFFFFFF"/>
      <color rgb="FFDDEBF7"/>
      <color rgb="FFACB9CA"/>
      <color rgb="FFBDD7EE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54317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54317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217414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217414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1192506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1192506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25307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25307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33373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33373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37155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37155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41268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41268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45375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45375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49433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49433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535371" y="2286828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535371" y="2286828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373859" y="23236340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373859" y="23236340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797327" y="19371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797327" y="19371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018269" y="177856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018269" y="177856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03713" y="141363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41628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41628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45711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45711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49712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49712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49629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49629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49629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2381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2381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330135</xdr:colOff>
      <xdr:row>41</xdr:row>
      <xdr:rowOff>190061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092135" y="14376708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092135" y="14376708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186776</xdr:colOff>
      <xdr:row>60</xdr:row>
      <xdr:rowOff>154162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48776" y="2099486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59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40041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61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46645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62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24844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63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36100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64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46796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65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52622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213277</xdr:colOff>
      <xdr:row>64</xdr:row>
      <xdr:rowOff>210690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613952" y="22651590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6</xdr:col>
      <xdr:colOff>51765</xdr:colOff>
      <xdr:row>65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5452440" y="23014884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51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875519" y="177380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70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62069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26" name="CuadroTexto 25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31" name="CuadroTexto 30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296518</xdr:colOff>
      <xdr:row>41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58518" y="1427921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57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43170" y="19750708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273327</xdr:colOff>
      <xdr:row>51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001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38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699013" y="129838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38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103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39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186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40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187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40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104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40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104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20736\Users\Users\eaguirre\Documents\Laboratorios%20de%20masas%20y%20volumen%20(RT03)\Calibraciones%20Balanzas\CERTIFICADO%200000%202016Abril19%20HCB%20MAX%202200%20g%20PEDRO%20VAR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0"/>
    </sheetNames>
    <sheetDataSet>
      <sheetData sheetId="0">
        <row r="7">
          <cell r="C7" t="str">
            <v>Bogotá. D.C.</v>
          </cell>
        </row>
        <row r="13">
          <cell r="E13">
            <v>0.1</v>
          </cell>
        </row>
      </sheetData>
      <sheetData sheetId="1">
        <row r="6">
          <cell r="E6">
            <v>20.549999999999997</v>
          </cell>
        </row>
        <row r="11">
          <cell r="H11">
            <v>100</v>
          </cell>
        </row>
        <row r="18">
          <cell r="G18">
            <v>0.10000000000331966</v>
          </cell>
        </row>
      </sheetData>
      <sheetData sheetId="2"/>
      <sheetData sheetId="3"/>
      <sheetData sheetId="4">
        <row r="6">
          <cell r="C6" t="str">
            <v>ERROR (mg)</v>
          </cell>
        </row>
      </sheetData>
      <sheetData sheetId="5">
        <row r="114">
          <cell r="A11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E78"/>
  </sheetPr>
  <dimension ref="A1:CB193"/>
  <sheetViews>
    <sheetView showGridLines="0" view="pageBreakPreview" zoomScale="50" zoomScaleNormal="25" zoomScaleSheetLayoutView="50" zoomScalePageLayoutView="10" workbookViewId="0">
      <selection activeCell="E72" sqref="E72"/>
    </sheetView>
  </sheetViews>
  <sheetFormatPr baseColWidth="10" defaultColWidth="15.7109375" defaultRowHeight="15" x14ac:dyDescent="0.25"/>
  <cols>
    <col min="1" max="8" width="20.7109375" style="108" customWidth="1"/>
    <col min="9" max="9" width="22.85546875" style="108" customWidth="1"/>
    <col min="10" max="20" width="20.7109375" style="108" customWidth="1"/>
    <col min="21" max="21" width="23.5703125" style="108" customWidth="1"/>
    <col min="22" max="30" width="20.7109375" style="108" customWidth="1"/>
    <col min="31" max="31" width="19.85546875" style="108" bestFit="1" customWidth="1"/>
    <col min="32" max="35" width="15.85546875" style="108" bestFit="1" customWidth="1"/>
    <col min="36" max="40" width="16" style="108" customWidth="1"/>
    <col min="41" max="44" width="10.7109375" style="108" customWidth="1"/>
    <col min="45" max="45" width="16" style="108" bestFit="1" customWidth="1"/>
    <col min="46" max="46" width="15.85546875" style="108" bestFit="1" customWidth="1"/>
    <col min="47" max="47" width="20.7109375" style="108" bestFit="1" customWidth="1"/>
    <col min="48" max="48" width="15.85546875" style="108" bestFit="1" customWidth="1"/>
    <col min="49" max="49" width="15.7109375" style="108"/>
    <col min="50" max="50" width="20" style="108" customWidth="1"/>
    <col min="51" max="52" width="10.7109375" style="108" customWidth="1"/>
    <col min="53" max="16384" width="15.7109375" style="108"/>
  </cols>
  <sheetData>
    <row r="1" spans="2:80" ht="30" customHeight="1" thickBot="1" x14ac:dyDescent="0.3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</row>
    <row r="2" spans="2:80" ht="30" customHeight="1" x14ac:dyDescent="0.25">
      <c r="B2" s="586" t="s">
        <v>296</v>
      </c>
      <c r="C2" s="587"/>
      <c r="D2" s="587"/>
      <c r="E2" s="587"/>
      <c r="F2" s="587"/>
      <c r="G2" s="587"/>
      <c r="H2" s="587"/>
      <c r="I2" s="587"/>
      <c r="J2" s="588"/>
      <c r="K2" s="107"/>
      <c r="L2" s="107"/>
      <c r="M2" s="107"/>
      <c r="AP2" s="107"/>
      <c r="AQ2" s="194"/>
      <c r="AR2" s="107"/>
      <c r="AS2" s="107"/>
      <c r="AT2" s="107"/>
      <c r="AU2" s="107"/>
      <c r="AV2" s="107"/>
      <c r="AW2" s="107"/>
      <c r="AX2" s="107"/>
      <c r="AY2" s="107"/>
      <c r="AZ2" s="107"/>
    </row>
    <row r="3" spans="2:80" ht="30" customHeight="1" thickBot="1" x14ac:dyDescent="0.3">
      <c r="B3" s="598"/>
      <c r="C3" s="599"/>
      <c r="D3" s="599"/>
      <c r="E3" s="599"/>
      <c r="F3" s="599"/>
      <c r="G3" s="599"/>
      <c r="H3" s="599"/>
      <c r="I3" s="599"/>
      <c r="J3" s="600"/>
      <c r="K3" s="107"/>
      <c r="L3" s="107"/>
      <c r="M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</row>
    <row r="4" spans="2:80" ht="30" customHeight="1" x14ac:dyDescent="0.25">
      <c r="B4" s="601" t="s">
        <v>4</v>
      </c>
      <c r="C4" s="603" t="s">
        <v>36</v>
      </c>
      <c r="D4" s="603" t="s">
        <v>83</v>
      </c>
      <c r="E4" s="603" t="s">
        <v>37</v>
      </c>
      <c r="F4" s="603" t="s">
        <v>38</v>
      </c>
      <c r="G4" s="603" t="s">
        <v>84</v>
      </c>
      <c r="H4" s="603" t="s">
        <v>18</v>
      </c>
      <c r="I4" s="603" t="s">
        <v>228</v>
      </c>
      <c r="J4" s="605" t="s">
        <v>32</v>
      </c>
      <c r="K4" s="107"/>
      <c r="L4" s="107"/>
      <c r="M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</row>
    <row r="5" spans="2:80" ht="30" customHeight="1" thickBot="1" x14ac:dyDescent="0.3">
      <c r="B5" s="602"/>
      <c r="C5" s="604"/>
      <c r="D5" s="604"/>
      <c r="E5" s="604"/>
      <c r="F5" s="604"/>
      <c r="G5" s="604"/>
      <c r="H5" s="604"/>
      <c r="I5" s="604"/>
      <c r="J5" s="593"/>
      <c r="K5" s="107"/>
      <c r="L5" s="107"/>
      <c r="M5" s="107"/>
      <c r="AS5" s="107"/>
      <c r="AT5" s="107"/>
      <c r="AU5" s="107"/>
      <c r="AV5" s="107"/>
      <c r="AW5" s="107"/>
      <c r="AX5" s="107"/>
      <c r="AY5" s="107"/>
      <c r="AZ5" s="107"/>
    </row>
    <row r="6" spans="2:80" ht="30" customHeight="1" x14ac:dyDescent="0.25">
      <c r="B6" s="195"/>
      <c r="C6" s="196"/>
      <c r="D6" s="196"/>
      <c r="E6" s="196"/>
      <c r="F6" s="196"/>
      <c r="G6" s="196"/>
      <c r="H6" s="196"/>
      <c r="I6" s="196"/>
      <c r="J6" s="197"/>
      <c r="M6" s="107"/>
      <c r="N6" s="611" t="s">
        <v>330</v>
      </c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3"/>
      <c r="AS6" s="107"/>
      <c r="AT6" s="107"/>
      <c r="AU6" s="107"/>
      <c r="AV6" s="107"/>
      <c r="AW6" s="107"/>
      <c r="AX6" s="111"/>
      <c r="AY6" s="107"/>
      <c r="AZ6" s="107"/>
    </row>
    <row r="7" spans="2:80" ht="30" customHeight="1" x14ac:dyDescent="0.25">
      <c r="B7" s="256" t="s">
        <v>311</v>
      </c>
      <c r="C7" s="179"/>
      <c r="D7" s="180"/>
      <c r="E7" s="179"/>
      <c r="F7" s="181"/>
      <c r="G7" s="182"/>
      <c r="H7" s="180"/>
      <c r="I7" s="179"/>
      <c r="J7" s="183"/>
      <c r="M7" s="107"/>
      <c r="N7" s="614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6"/>
      <c r="AS7" s="107"/>
      <c r="AT7" s="107"/>
      <c r="AU7" s="107"/>
      <c r="AV7" s="107"/>
      <c r="AW7" s="107"/>
      <c r="AX7" s="111"/>
      <c r="AY7" s="107"/>
      <c r="AZ7" s="107"/>
    </row>
    <row r="8" spans="2:80" s="201" customFormat="1" ht="30" customHeight="1" x14ac:dyDescent="0.25">
      <c r="B8" s="256" t="s">
        <v>312</v>
      </c>
      <c r="C8" s="112"/>
      <c r="D8" s="184"/>
      <c r="E8" s="110"/>
      <c r="F8" s="110"/>
      <c r="G8" s="185"/>
      <c r="H8" s="184"/>
      <c r="I8" s="110"/>
      <c r="J8" s="109"/>
      <c r="M8" s="194"/>
      <c r="N8" s="576" t="s">
        <v>225</v>
      </c>
      <c r="O8" s="579" t="s">
        <v>42</v>
      </c>
      <c r="P8" s="579" t="s">
        <v>24</v>
      </c>
      <c r="Q8" s="579" t="s">
        <v>43</v>
      </c>
      <c r="R8" s="579" t="s">
        <v>44</v>
      </c>
      <c r="S8" s="579" t="s">
        <v>32</v>
      </c>
      <c r="T8" s="578" t="s">
        <v>18</v>
      </c>
      <c r="U8" s="578" t="s">
        <v>149</v>
      </c>
      <c r="V8" s="579" t="s">
        <v>150</v>
      </c>
      <c r="W8" s="578" t="s">
        <v>151</v>
      </c>
      <c r="X8" s="578" t="s">
        <v>288</v>
      </c>
      <c r="Y8" s="578" t="s">
        <v>289</v>
      </c>
      <c r="Z8" s="578" t="s">
        <v>290</v>
      </c>
      <c r="AA8" s="620" t="s">
        <v>195</v>
      </c>
      <c r="AB8" s="108"/>
      <c r="AS8" s="194"/>
      <c r="AT8" s="194"/>
      <c r="AU8" s="194"/>
      <c r="AV8" s="194"/>
      <c r="AW8" s="194"/>
      <c r="AX8" s="189"/>
      <c r="AY8" s="194"/>
      <c r="AZ8" s="194"/>
      <c r="CA8" s="108"/>
      <c r="CB8" s="108"/>
    </row>
    <row r="9" spans="2:80" s="201" customFormat="1" ht="30" customHeight="1" x14ac:dyDescent="0.25">
      <c r="B9" s="256" t="s">
        <v>313</v>
      </c>
      <c r="C9" s="112"/>
      <c r="D9" s="184"/>
      <c r="E9" s="110"/>
      <c r="F9" s="110"/>
      <c r="G9" s="185"/>
      <c r="H9" s="184"/>
      <c r="I9" s="110"/>
      <c r="J9" s="109"/>
      <c r="M9" s="194"/>
      <c r="N9" s="576"/>
      <c r="O9" s="579"/>
      <c r="P9" s="579"/>
      <c r="Q9" s="579"/>
      <c r="R9" s="579"/>
      <c r="S9" s="579"/>
      <c r="T9" s="578"/>
      <c r="U9" s="578"/>
      <c r="V9" s="579"/>
      <c r="W9" s="578"/>
      <c r="X9" s="578"/>
      <c r="Y9" s="578"/>
      <c r="Z9" s="578"/>
      <c r="AA9" s="620"/>
      <c r="AB9" s="108"/>
      <c r="AS9" s="194"/>
      <c r="AT9" s="194"/>
      <c r="AU9" s="194"/>
      <c r="AV9" s="194"/>
      <c r="AW9" s="194"/>
      <c r="AX9" s="189"/>
      <c r="AY9" s="194"/>
      <c r="AZ9" s="194"/>
      <c r="CA9" s="108"/>
      <c r="CB9" s="108"/>
    </row>
    <row r="10" spans="2:80" s="201" customFormat="1" ht="30" customHeight="1" x14ac:dyDescent="0.25">
      <c r="B10" s="256" t="s">
        <v>314</v>
      </c>
      <c r="C10" s="112"/>
      <c r="D10" s="184"/>
      <c r="E10" s="110"/>
      <c r="F10" s="110"/>
      <c r="G10" s="185"/>
      <c r="H10" s="184"/>
      <c r="I10" s="110"/>
      <c r="J10" s="109"/>
      <c r="M10" s="194"/>
      <c r="N10" s="198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200"/>
      <c r="AB10" s="108"/>
      <c r="AS10" s="194"/>
      <c r="AT10" s="194"/>
      <c r="AU10" s="194"/>
      <c r="AV10" s="194"/>
      <c r="AW10" s="194"/>
      <c r="AX10" s="189"/>
      <c r="AY10" s="194"/>
      <c r="AZ10" s="194"/>
      <c r="CA10" s="108"/>
      <c r="CB10" s="108"/>
    </row>
    <row r="11" spans="2:80" s="201" customFormat="1" ht="30" customHeight="1" x14ac:dyDescent="0.25">
      <c r="B11" s="256" t="s">
        <v>315</v>
      </c>
      <c r="C11" s="112"/>
      <c r="D11" s="184"/>
      <c r="E11" s="110"/>
      <c r="F11" s="110"/>
      <c r="G11" s="185"/>
      <c r="H11" s="184"/>
      <c r="I11" s="110"/>
      <c r="J11" s="109"/>
      <c r="M11" s="194"/>
      <c r="N11" s="266" t="s">
        <v>174</v>
      </c>
      <c r="O11" s="267" t="s">
        <v>156</v>
      </c>
      <c r="P11" s="267" t="s">
        <v>117</v>
      </c>
      <c r="Q11" s="267">
        <v>27129360</v>
      </c>
      <c r="R11" s="267" t="s">
        <v>121</v>
      </c>
      <c r="S11" s="267">
        <v>1230</v>
      </c>
      <c r="T11" s="268">
        <v>42683</v>
      </c>
      <c r="U11" s="267">
        <v>1</v>
      </c>
      <c r="V11" s="267">
        <v>6.0000000000000001E-3</v>
      </c>
      <c r="W11" s="269">
        <v>0.01</v>
      </c>
      <c r="X11" s="267">
        <v>8000</v>
      </c>
      <c r="Y11" s="267">
        <v>30</v>
      </c>
      <c r="Z11" s="267">
        <f>(0.34848*((752.597+755.909)/2)-0.009024*((44.5+51.2)/2)*EXP(0.0612*((19.7+20.8)/2)))/(273.15+((19.7+20.8)/2))</f>
        <v>0.89076687525312348</v>
      </c>
      <c r="AA11" s="270" t="s">
        <v>209</v>
      </c>
      <c r="AB11" s="108"/>
      <c r="AS11" s="194"/>
      <c r="AT11" s="194"/>
      <c r="AU11" s="194"/>
      <c r="AV11" s="194"/>
      <c r="AW11" s="194"/>
      <c r="AX11" s="189"/>
      <c r="AY11" s="194"/>
      <c r="AZ11" s="194"/>
      <c r="CA11" s="108"/>
      <c r="CB11" s="108"/>
    </row>
    <row r="12" spans="2:80" s="201" customFormat="1" ht="30" customHeight="1" x14ac:dyDescent="0.25">
      <c r="B12" s="247" t="s">
        <v>316</v>
      </c>
      <c r="C12" s="112"/>
      <c r="D12" s="185"/>
      <c r="E12" s="110"/>
      <c r="F12" s="110"/>
      <c r="G12" s="185"/>
      <c r="H12" s="185"/>
      <c r="I12" s="112"/>
      <c r="J12" s="109"/>
      <c r="M12" s="194"/>
      <c r="N12" s="266" t="s">
        <v>175</v>
      </c>
      <c r="O12" s="267" t="s">
        <v>156</v>
      </c>
      <c r="P12" s="267" t="s">
        <v>117</v>
      </c>
      <c r="Q12" s="267">
        <v>27129360</v>
      </c>
      <c r="R12" s="267" t="s">
        <v>122</v>
      </c>
      <c r="S12" s="267">
        <v>1230</v>
      </c>
      <c r="T12" s="268">
        <v>42683</v>
      </c>
      <c r="U12" s="267">
        <v>2</v>
      </c>
      <c r="V12" s="267">
        <v>6.0000000000000001E-3</v>
      </c>
      <c r="W12" s="267">
        <v>1.2E-2</v>
      </c>
      <c r="X12" s="267">
        <v>8000</v>
      </c>
      <c r="Y12" s="267">
        <v>30</v>
      </c>
      <c r="Z12" s="267">
        <f t="shared" ref="Z12:Z27" si="0">(0.34848*((752.597+755.909)/2)-0.009024*((44.5+51.2)/2)*EXP(0.0612*((19.7+20.8)/2)))/(273.15+((19.7+20.8)/2))</f>
        <v>0.89076687525312348</v>
      </c>
      <c r="AA12" s="270" t="s">
        <v>209</v>
      </c>
      <c r="AB12" s="108"/>
      <c r="AS12" s="194"/>
      <c r="AT12" s="194"/>
      <c r="AU12" s="194"/>
      <c r="AV12" s="194"/>
      <c r="AW12" s="194"/>
      <c r="AX12" s="189"/>
      <c r="AY12" s="194"/>
      <c r="AZ12" s="194"/>
      <c r="CA12" s="108"/>
      <c r="CB12" s="108"/>
    </row>
    <row r="13" spans="2:80" ht="30" customHeight="1" x14ac:dyDescent="0.25">
      <c r="B13" s="248" t="s">
        <v>317</v>
      </c>
      <c r="C13" s="112"/>
      <c r="D13" s="185"/>
      <c r="E13" s="112"/>
      <c r="F13" s="112"/>
      <c r="G13" s="185"/>
      <c r="H13" s="185"/>
      <c r="I13" s="112"/>
      <c r="J13" s="230"/>
      <c r="M13" s="107"/>
      <c r="N13" s="266" t="s">
        <v>176</v>
      </c>
      <c r="O13" s="267" t="s">
        <v>156</v>
      </c>
      <c r="P13" s="267" t="s">
        <v>117</v>
      </c>
      <c r="Q13" s="267">
        <v>27129360</v>
      </c>
      <c r="R13" s="267" t="s">
        <v>123</v>
      </c>
      <c r="S13" s="267">
        <v>1230</v>
      </c>
      <c r="T13" s="268">
        <v>42683</v>
      </c>
      <c r="U13" s="267">
        <v>2</v>
      </c>
      <c r="V13" s="267">
        <v>1.2999999999999999E-2</v>
      </c>
      <c r="W13" s="267">
        <v>1.2E-2</v>
      </c>
      <c r="X13" s="267">
        <v>8000</v>
      </c>
      <c r="Y13" s="267">
        <v>30</v>
      </c>
      <c r="Z13" s="267">
        <f t="shared" si="0"/>
        <v>0.89076687525312348</v>
      </c>
      <c r="AA13" s="270" t="s">
        <v>209</v>
      </c>
      <c r="AS13" s="189"/>
      <c r="AT13" s="189"/>
      <c r="AU13" s="189"/>
      <c r="AV13" s="189"/>
      <c r="AW13" s="189"/>
      <c r="AX13" s="111"/>
      <c r="AY13" s="107"/>
      <c r="AZ13" s="107"/>
    </row>
    <row r="14" spans="2:80" ht="30" customHeight="1" x14ac:dyDescent="0.25">
      <c r="B14" s="247" t="s">
        <v>318</v>
      </c>
      <c r="C14" s="112"/>
      <c r="D14" s="185"/>
      <c r="E14" s="112"/>
      <c r="F14" s="112"/>
      <c r="G14" s="185"/>
      <c r="H14" s="185"/>
      <c r="I14" s="112"/>
      <c r="J14" s="230"/>
      <c r="M14" s="107"/>
      <c r="N14" s="266" t="s">
        <v>177</v>
      </c>
      <c r="O14" s="267" t="s">
        <v>156</v>
      </c>
      <c r="P14" s="267" t="s">
        <v>117</v>
      </c>
      <c r="Q14" s="267">
        <v>27129360</v>
      </c>
      <c r="R14" s="267" t="s">
        <v>124</v>
      </c>
      <c r="S14" s="267">
        <v>1230</v>
      </c>
      <c r="T14" s="268">
        <v>42683</v>
      </c>
      <c r="U14" s="267">
        <v>5</v>
      </c>
      <c r="V14" s="269">
        <v>-2E-3</v>
      </c>
      <c r="W14" s="267">
        <v>1.6E-2</v>
      </c>
      <c r="X14" s="267">
        <v>8000</v>
      </c>
      <c r="Y14" s="267">
        <v>30</v>
      </c>
      <c r="Z14" s="267">
        <f t="shared" si="0"/>
        <v>0.89076687525312348</v>
      </c>
      <c r="AA14" s="270" t="s">
        <v>209</v>
      </c>
      <c r="AS14" s="111"/>
      <c r="AT14" s="111"/>
      <c r="AU14" s="111"/>
      <c r="AV14" s="111"/>
      <c r="AW14" s="111"/>
      <c r="AX14" s="111"/>
      <c r="AY14" s="107"/>
      <c r="AZ14" s="107"/>
    </row>
    <row r="15" spans="2:80" ht="30" customHeight="1" x14ac:dyDescent="0.25">
      <c r="B15" s="247" t="s">
        <v>319</v>
      </c>
      <c r="C15" s="112"/>
      <c r="D15" s="185"/>
      <c r="E15" s="112"/>
      <c r="F15" s="112"/>
      <c r="G15" s="185"/>
      <c r="H15" s="185"/>
      <c r="I15" s="112"/>
      <c r="J15" s="230"/>
      <c r="M15" s="107"/>
      <c r="N15" s="266" t="s">
        <v>178</v>
      </c>
      <c r="O15" s="267" t="s">
        <v>156</v>
      </c>
      <c r="P15" s="267" t="s">
        <v>117</v>
      </c>
      <c r="Q15" s="267">
        <v>27129360</v>
      </c>
      <c r="R15" s="267" t="s">
        <v>125</v>
      </c>
      <c r="S15" s="267">
        <v>1230</v>
      </c>
      <c r="T15" s="268">
        <v>42683</v>
      </c>
      <c r="U15" s="267">
        <v>10</v>
      </c>
      <c r="V15" s="267">
        <v>4.0000000000000001E-3</v>
      </c>
      <c r="W15" s="267">
        <v>0.02</v>
      </c>
      <c r="X15" s="267">
        <v>8000</v>
      </c>
      <c r="Y15" s="267">
        <v>30</v>
      </c>
      <c r="Z15" s="267">
        <f t="shared" si="0"/>
        <v>0.89076687525312348</v>
      </c>
      <c r="AA15" s="270" t="s">
        <v>209</v>
      </c>
      <c r="AS15" s="111"/>
      <c r="AT15" s="111"/>
      <c r="AU15" s="111"/>
      <c r="AV15" s="111"/>
      <c r="AW15" s="111"/>
      <c r="AX15" s="111"/>
      <c r="AY15" s="107"/>
      <c r="AZ15" s="107"/>
    </row>
    <row r="16" spans="2:80" ht="30" customHeight="1" x14ac:dyDescent="0.25">
      <c r="B16" s="247" t="s">
        <v>320</v>
      </c>
      <c r="C16" s="112"/>
      <c r="D16" s="185"/>
      <c r="E16" s="112"/>
      <c r="F16" s="112"/>
      <c r="G16" s="185"/>
      <c r="H16" s="185"/>
      <c r="I16" s="112"/>
      <c r="J16" s="230"/>
      <c r="M16" s="107"/>
      <c r="N16" s="266" t="s">
        <v>179</v>
      </c>
      <c r="O16" s="267" t="s">
        <v>156</v>
      </c>
      <c r="P16" s="267" t="s">
        <v>117</v>
      </c>
      <c r="Q16" s="267">
        <v>27129360</v>
      </c>
      <c r="R16" s="267" t="s">
        <v>126</v>
      </c>
      <c r="S16" s="267">
        <v>1230</v>
      </c>
      <c r="T16" s="268">
        <v>42683</v>
      </c>
      <c r="U16" s="267">
        <v>20</v>
      </c>
      <c r="V16" s="267">
        <v>2.7E-2</v>
      </c>
      <c r="W16" s="267">
        <v>2.5000000000000001E-2</v>
      </c>
      <c r="X16" s="267">
        <v>8000</v>
      </c>
      <c r="Y16" s="267">
        <v>30</v>
      </c>
      <c r="Z16" s="267">
        <f t="shared" si="0"/>
        <v>0.89076687525312348</v>
      </c>
      <c r="AA16" s="270" t="s">
        <v>209</v>
      </c>
      <c r="AS16" s="111"/>
      <c r="AT16" s="111"/>
      <c r="AU16" s="111"/>
      <c r="AV16" s="111"/>
      <c r="AW16" s="111"/>
      <c r="AX16" s="111"/>
      <c r="AY16" s="107"/>
      <c r="AZ16" s="107"/>
    </row>
    <row r="17" spans="1:52" ht="30" customHeight="1" x14ac:dyDescent="0.25">
      <c r="B17" s="248" t="s">
        <v>321</v>
      </c>
      <c r="C17" s="112"/>
      <c r="D17" s="185"/>
      <c r="E17" s="112"/>
      <c r="F17" s="112"/>
      <c r="G17" s="185"/>
      <c r="H17" s="185"/>
      <c r="I17" s="112"/>
      <c r="J17" s="230"/>
      <c r="M17" s="107"/>
      <c r="N17" s="266" t="s">
        <v>180</v>
      </c>
      <c r="O17" s="267" t="s">
        <v>156</v>
      </c>
      <c r="P17" s="267" t="s">
        <v>117</v>
      </c>
      <c r="Q17" s="267">
        <v>27129360</v>
      </c>
      <c r="R17" s="267" t="s">
        <v>127</v>
      </c>
      <c r="S17" s="267">
        <v>1230</v>
      </c>
      <c r="T17" s="268">
        <v>42683</v>
      </c>
      <c r="U17" s="267">
        <v>20</v>
      </c>
      <c r="V17" s="267">
        <v>7.0000000000000001E-3</v>
      </c>
      <c r="W17" s="267">
        <v>2.5000000000000001E-2</v>
      </c>
      <c r="X17" s="267">
        <v>8000</v>
      </c>
      <c r="Y17" s="267">
        <v>30</v>
      </c>
      <c r="Z17" s="267">
        <f t="shared" si="0"/>
        <v>0.89076687525312348</v>
      </c>
      <c r="AA17" s="270" t="s">
        <v>209</v>
      </c>
      <c r="AS17" s="111"/>
      <c r="AT17" s="111"/>
      <c r="AU17" s="111"/>
      <c r="AV17" s="111"/>
      <c r="AW17" s="111"/>
      <c r="AX17" s="111"/>
      <c r="AY17" s="107"/>
      <c r="AZ17" s="107"/>
    </row>
    <row r="18" spans="1:52" ht="30" customHeight="1" x14ac:dyDescent="0.25">
      <c r="B18" s="247" t="s">
        <v>322</v>
      </c>
      <c r="C18" s="112"/>
      <c r="D18" s="185"/>
      <c r="E18" s="112"/>
      <c r="F18" s="112"/>
      <c r="G18" s="185"/>
      <c r="H18" s="185"/>
      <c r="I18" s="112"/>
      <c r="J18" s="230"/>
      <c r="M18" s="107"/>
      <c r="N18" s="266" t="s">
        <v>181</v>
      </c>
      <c r="O18" s="267" t="s">
        <v>156</v>
      </c>
      <c r="P18" s="267" t="s">
        <v>117</v>
      </c>
      <c r="Q18" s="267">
        <v>27129360</v>
      </c>
      <c r="R18" s="267" t="s">
        <v>128</v>
      </c>
      <c r="S18" s="267">
        <v>1230</v>
      </c>
      <c r="T18" s="268">
        <v>42683</v>
      </c>
      <c r="U18" s="267">
        <v>50</v>
      </c>
      <c r="V18" s="267">
        <v>0.03</v>
      </c>
      <c r="W18" s="267">
        <v>0.03</v>
      </c>
      <c r="X18" s="267">
        <v>8000</v>
      </c>
      <c r="Y18" s="267">
        <v>30</v>
      </c>
      <c r="Z18" s="267">
        <f t="shared" si="0"/>
        <v>0.89076687525312348</v>
      </c>
      <c r="AA18" s="270" t="s">
        <v>209</v>
      </c>
      <c r="AS18" s="111"/>
      <c r="AT18" s="111"/>
      <c r="AU18" s="111"/>
      <c r="AV18" s="111"/>
      <c r="AW18" s="111"/>
      <c r="AX18" s="111"/>
      <c r="AY18" s="107"/>
      <c r="AZ18" s="107"/>
    </row>
    <row r="19" spans="1:52" ht="30" customHeight="1" x14ac:dyDescent="0.25">
      <c r="B19" s="249" t="s">
        <v>221</v>
      </c>
      <c r="C19" s="112"/>
      <c r="D19" s="185"/>
      <c r="E19" s="112"/>
      <c r="F19" s="112"/>
      <c r="G19" s="185"/>
      <c r="H19" s="185"/>
      <c r="I19" s="112"/>
      <c r="J19" s="230"/>
      <c r="M19" s="107"/>
      <c r="N19" s="266" t="s">
        <v>182</v>
      </c>
      <c r="O19" s="267" t="s">
        <v>156</v>
      </c>
      <c r="P19" s="267" t="s">
        <v>117</v>
      </c>
      <c r="Q19" s="267">
        <v>27129360</v>
      </c>
      <c r="R19" s="267" t="s">
        <v>129</v>
      </c>
      <c r="S19" s="267">
        <v>1230</v>
      </c>
      <c r="T19" s="268">
        <v>42683</v>
      </c>
      <c r="U19" s="267">
        <v>100</v>
      </c>
      <c r="V19" s="267">
        <v>0.06</v>
      </c>
      <c r="W19" s="267">
        <v>0.05</v>
      </c>
      <c r="X19" s="267">
        <v>8000</v>
      </c>
      <c r="Y19" s="267">
        <v>30</v>
      </c>
      <c r="Z19" s="267">
        <f t="shared" si="0"/>
        <v>0.89076687525312348</v>
      </c>
      <c r="AA19" s="270" t="s">
        <v>209</v>
      </c>
      <c r="AS19" s="107"/>
      <c r="AT19" s="107"/>
      <c r="AU19" s="107"/>
      <c r="AV19" s="107"/>
      <c r="AW19" s="107"/>
      <c r="AX19" s="107"/>
      <c r="AY19" s="107"/>
      <c r="AZ19" s="107"/>
    </row>
    <row r="20" spans="1:52" ht="30" customHeight="1" x14ac:dyDescent="0.25">
      <c r="B20" s="250" t="s">
        <v>222</v>
      </c>
      <c r="C20" s="112"/>
      <c r="D20" s="185"/>
      <c r="E20" s="112"/>
      <c r="F20" s="112"/>
      <c r="G20" s="185"/>
      <c r="H20" s="185"/>
      <c r="I20" s="112"/>
      <c r="J20" s="230"/>
      <c r="M20" s="107"/>
      <c r="N20" s="266" t="s">
        <v>183</v>
      </c>
      <c r="O20" s="267" t="s">
        <v>156</v>
      </c>
      <c r="P20" s="267" t="s">
        <v>117</v>
      </c>
      <c r="Q20" s="267">
        <v>27129360</v>
      </c>
      <c r="R20" s="267" t="s">
        <v>130</v>
      </c>
      <c r="S20" s="267">
        <v>1230</v>
      </c>
      <c r="T20" s="268">
        <v>42683</v>
      </c>
      <c r="U20" s="267">
        <v>200</v>
      </c>
      <c r="V20" s="267">
        <v>-0.06</v>
      </c>
      <c r="W20" s="267">
        <v>0.1</v>
      </c>
      <c r="X20" s="267">
        <v>8000</v>
      </c>
      <c r="Y20" s="267">
        <v>30</v>
      </c>
      <c r="Z20" s="267">
        <f t="shared" si="0"/>
        <v>0.89076687525312348</v>
      </c>
      <c r="AA20" s="270" t="s">
        <v>209</v>
      </c>
      <c r="AS20" s="107"/>
      <c r="AT20" s="107"/>
      <c r="AU20" s="107"/>
      <c r="AV20" s="107"/>
      <c r="AW20" s="107"/>
      <c r="AX20" s="107"/>
      <c r="AY20" s="107"/>
      <c r="AZ20" s="107"/>
    </row>
    <row r="21" spans="1:52" ht="30" customHeight="1" x14ac:dyDescent="0.25">
      <c r="B21" s="251" t="s">
        <v>323</v>
      </c>
      <c r="C21" s="112"/>
      <c r="D21" s="185"/>
      <c r="E21" s="112"/>
      <c r="F21" s="112"/>
      <c r="G21" s="185"/>
      <c r="H21" s="185"/>
      <c r="I21" s="112"/>
      <c r="J21" s="230"/>
      <c r="M21" s="189"/>
      <c r="N21" s="266" t="s">
        <v>184</v>
      </c>
      <c r="O21" s="267" t="s">
        <v>156</v>
      </c>
      <c r="P21" s="267" t="s">
        <v>117</v>
      </c>
      <c r="Q21" s="267">
        <v>27129360</v>
      </c>
      <c r="R21" s="267" t="s">
        <v>131</v>
      </c>
      <c r="S21" s="267">
        <v>1230</v>
      </c>
      <c r="T21" s="268">
        <v>42683</v>
      </c>
      <c r="U21" s="267">
        <v>200</v>
      </c>
      <c r="V21" s="267">
        <v>0.16</v>
      </c>
      <c r="W21" s="267">
        <v>0.1</v>
      </c>
      <c r="X21" s="267">
        <v>8000</v>
      </c>
      <c r="Y21" s="267">
        <v>30</v>
      </c>
      <c r="Z21" s="267">
        <f t="shared" si="0"/>
        <v>0.89076687525312348</v>
      </c>
      <c r="AA21" s="270" t="s">
        <v>209</v>
      </c>
      <c r="AS21" s="107"/>
      <c r="AT21" s="107"/>
      <c r="AU21" s="107"/>
      <c r="AV21" s="107"/>
      <c r="AW21" s="107"/>
      <c r="AX21" s="107"/>
      <c r="AY21" s="107"/>
      <c r="AZ21" s="107"/>
    </row>
    <row r="22" spans="1:52" ht="30" customHeight="1" x14ac:dyDescent="0.25">
      <c r="B22" s="252" t="s">
        <v>223</v>
      </c>
      <c r="C22" s="112"/>
      <c r="D22" s="185"/>
      <c r="E22" s="112"/>
      <c r="F22" s="112"/>
      <c r="G22" s="185"/>
      <c r="H22" s="185"/>
      <c r="I22" s="112"/>
      <c r="J22" s="230"/>
      <c r="M22" s="189"/>
      <c r="N22" s="266" t="s">
        <v>185</v>
      </c>
      <c r="O22" s="267" t="s">
        <v>156</v>
      </c>
      <c r="P22" s="267" t="s">
        <v>117</v>
      </c>
      <c r="Q22" s="267">
        <v>27129360</v>
      </c>
      <c r="R22" s="267" t="s">
        <v>132</v>
      </c>
      <c r="S22" s="267">
        <v>1230</v>
      </c>
      <c r="T22" s="268">
        <v>42683</v>
      </c>
      <c r="U22" s="267">
        <v>500</v>
      </c>
      <c r="V22" s="267">
        <v>0.35</v>
      </c>
      <c r="W22" s="267">
        <v>0.25</v>
      </c>
      <c r="X22" s="267">
        <v>8000</v>
      </c>
      <c r="Y22" s="267">
        <v>30</v>
      </c>
      <c r="Z22" s="267">
        <f t="shared" si="0"/>
        <v>0.89076687525312348</v>
      </c>
      <c r="AA22" s="270" t="s">
        <v>209</v>
      </c>
      <c r="AS22" s="107"/>
      <c r="AT22" s="107"/>
      <c r="AU22" s="107"/>
      <c r="AV22" s="107"/>
      <c r="AW22" s="107"/>
      <c r="AX22" s="107"/>
      <c r="AY22" s="107"/>
      <c r="AZ22" s="107"/>
    </row>
    <row r="23" spans="1:52" ht="30" customHeight="1" x14ac:dyDescent="0.25">
      <c r="B23" s="253" t="s">
        <v>224</v>
      </c>
      <c r="C23" s="112"/>
      <c r="D23" s="185"/>
      <c r="E23" s="112"/>
      <c r="F23" s="112"/>
      <c r="G23" s="185"/>
      <c r="H23" s="185"/>
      <c r="I23" s="112"/>
      <c r="J23" s="230"/>
      <c r="M23" s="189"/>
      <c r="N23" s="266" t="s">
        <v>186</v>
      </c>
      <c r="O23" s="267" t="s">
        <v>156</v>
      </c>
      <c r="P23" s="267" t="s">
        <v>117</v>
      </c>
      <c r="Q23" s="267">
        <v>27129360</v>
      </c>
      <c r="R23" s="267" t="s">
        <v>133</v>
      </c>
      <c r="S23" s="267">
        <v>1230</v>
      </c>
      <c r="T23" s="268">
        <v>42683</v>
      </c>
      <c r="U23" s="267">
        <v>1000</v>
      </c>
      <c r="V23" s="267">
        <v>0.7</v>
      </c>
      <c r="W23" s="267">
        <v>0.5</v>
      </c>
      <c r="X23" s="267">
        <v>8000</v>
      </c>
      <c r="Y23" s="267">
        <v>30</v>
      </c>
      <c r="Z23" s="267">
        <f t="shared" si="0"/>
        <v>0.89076687525312348</v>
      </c>
      <c r="AA23" s="270" t="s">
        <v>209</v>
      </c>
      <c r="AS23" s="107"/>
      <c r="AT23" s="107"/>
      <c r="AU23" s="107"/>
      <c r="AV23" s="107"/>
      <c r="AW23" s="107"/>
      <c r="AX23" s="107"/>
      <c r="AY23" s="107"/>
      <c r="AZ23" s="107"/>
    </row>
    <row r="24" spans="1:52" ht="30" customHeight="1" x14ac:dyDescent="0.25">
      <c r="B24" s="254" t="s">
        <v>324</v>
      </c>
      <c r="C24" s="186"/>
      <c r="D24" s="187"/>
      <c r="E24" s="186"/>
      <c r="F24" s="186"/>
      <c r="G24" s="187"/>
      <c r="H24" s="187"/>
      <c r="I24" s="186"/>
      <c r="J24" s="188"/>
      <c r="M24" s="189"/>
      <c r="N24" s="266" t="s">
        <v>187</v>
      </c>
      <c r="O24" s="267" t="s">
        <v>156</v>
      </c>
      <c r="P24" s="267" t="s">
        <v>117</v>
      </c>
      <c r="Q24" s="267">
        <v>27129360</v>
      </c>
      <c r="R24" s="267" t="s">
        <v>134</v>
      </c>
      <c r="S24" s="267">
        <v>1230</v>
      </c>
      <c r="T24" s="268">
        <v>42683</v>
      </c>
      <c r="U24" s="267">
        <v>2000</v>
      </c>
      <c r="V24" s="267">
        <v>1.2</v>
      </c>
      <c r="W24" s="271">
        <v>1</v>
      </c>
      <c r="X24" s="267">
        <v>8000</v>
      </c>
      <c r="Y24" s="267">
        <v>30</v>
      </c>
      <c r="Z24" s="267">
        <f t="shared" si="0"/>
        <v>0.89076687525312348</v>
      </c>
      <c r="AA24" s="270" t="s">
        <v>209</v>
      </c>
      <c r="AS24" s="107"/>
      <c r="AT24" s="107"/>
      <c r="AU24" s="107"/>
      <c r="AV24" s="107"/>
      <c r="AW24" s="107"/>
      <c r="AX24" s="107"/>
      <c r="AY24" s="107"/>
      <c r="AZ24" s="107"/>
    </row>
    <row r="25" spans="1:52" ht="30" customHeight="1" x14ac:dyDescent="0.25">
      <c r="B25" s="255" t="s">
        <v>325</v>
      </c>
      <c r="C25" s="112"/>
      <c r="D25" s="185"/>
      <c r="E25" s="112"/>
      <c r="F25" s="112"/>
      <c r="G25" s="185"/>
      <c r="H25" s="185"/>
      <c r="I25" s="112"/>
      <c r="J25" s="230"/>
      <c r="M25" s="189"/>
      <c r="N25" s="543" t="s">
        <v>188</v>
      </c>
      <c r="O25" s="544" t="s">
        <v>156</v>
      </c>
      <c r="P25" s="544" t="s">
        <v>117</v>
      </c>
      <c r="Q25" s="544">
        <v>27129360</v>
      </c>
      <c r="R25" s="544" t="s">
        <v>135</v>
      </c>
      <c r="S25" s="544">
        <v>1230</v>
      </c>
      <c r="T25" s="545">
        <v>42683</v>
      </c>
      <c r="U25" s="544">
        <v>2000</v>
      </c>
      <c r="V25" s="544">
        <v>1.1000000000000001</v>
      </c>
      <c r="W25" s="546">
        <v>1</v>
      </c>
      <c r="X25" s="544">
        <v>8000</v>
      </c>
      <c r="Y25" s="544">
        <v>30</v>
      </c>
      <c r="Z25" s="544">
        <f t="shared" si="0"/>
        <v>0.89076687525312348</v>
      </c>
      <c r="AA25" s="547" t="s">
        <v>209</v>
      </c>
      <c r="AS25" s="107"/>
      <c r="AT25" s="107"/>
      <c r="AU25" s="107"/>
      <c r="AV25" s="107"/>
      <c r="AW25" s="107"/>
      <c r="AX25" s="107"/>
      <c r="AY25" s="107"/>
      <c r="AZ25" s="107"/>
    </row>
    <row r="26" spans="1:52" ht="30" customHeight="1" x14ac:dyDescent="0.25">
      <c r="B26" s="255" t="s">
        <v>326</v>
      </c>
      <c r="C26" s="18"/>
      <c r="D26" s="18"/>
      <c r="E26" s="18"/>
      <c r="F26" s="18"/>
      <c r="G26" s="18"/>
      <c r="H26" s="18"/>
      <c r="I26" s="18"/>
      <c r="J26" s="121"/>
      <c r="M26" s="111"/>
      <c r="N26" s="543" t="s">
        <v>189</v>
      </c>
      <c r="O26" s="544" t="s">
        <v>156</v>
      </c>
      <c r="P26" s="544" t="s">
        <v>117</v>
      </c>
      <c r="Q26" s="544">
        <v>27129360</v>
      </c>
      <c r="R26" s="544" t="s">
        <v>136</v>
      </c>
      <c r="S26" s="544">
        <v>1230</v>
      </c>
      <c r="T26" s="545">
        <v>42683</v>
      </c>
      <c r="U26" s="544">
        <v>5000</v>
      </c>
      <c r="V26" s="544">
        <v>3.7</v>
      </c>
      <c r="W26" s="544">
        <v>2.5</v>
      </c>
      <c r="X26" s="544">
        <v>8000</v>
      </c>
      <c r="Y26" s="544">
        <v>30</v>
      </c>
      <c r="Z26" s="544">
        <f t="shared" si="0"/>
        <v>0.89076687525312348</v>
      </c>
      <c r="AA26" s="547" t="s">
        <v>209</v>
      </c>
      <c r="AS26" s="107"/>
      <c r="AT26" s="107"/>
      <c r="AU26" s="107"/>
      <c r="AV26" s="107"/>
      <c r="AW26" s="107"/>
      <c r="AX26" s="107"/>
      <c r="AY26" s="107"/>
      <c r="AZ26" s="107"/>
    </row>
    <row r="27" spans="1:52" ht="30" customHeight="1" thickBot="1" x14ac:dyDescent="0.3">
      <c r="B27" s="257"/>
      <c r="C27" s="112"/>
      <c r="D27" s="185"/>
      <c r="E27" s="112"/>
      <c r="F27" s="112"/>
      <c r="G27" s="185"/>
      <c r="H27" s="185"/>
      <c r="I27" s="112"/>
      <c r="J27" s="230"/>
      <c r="M27" s="111"/>
      <c r="N27" s="548" t="s">
        <v>190</v>
      </c>
      <c r="O27" s="549" t="s">
        <v>156</v>
      </c>
      <c r="P27" s="549" t="s">
        <v>117</v>
      </c>
      <c r="Q27" s="549">
        <v>27129360</v>
      </c>
      <c r="R27" s="549" t="s">
        <v>137</v>
      </c>
      <c r="S27" s="549">
        <v>1230</v>
      </c>
      <c r="T27" s="550">
        <v>42683</v>
      </c>
      <c r="U27" s="549">
        <v>10000</v>
      </c>
      <c r="V27" s="549">
        <v>8.6999999999999993</v>
      </c>
      <c r="W27" s="551">
        <v>5</v>
      </c>
      <c r="X27" s="549">
        <v>8000</v>
      </c>
      <c r="Y27" s="549">
        <v>30</v>
      </c>
      <c r="Z27" s="549">
        <f t="shared" si="0"/>
        <v>0.89076687525312348</v>
      </c>
      <c r="AA27" s="547" t="s">
        <v>209</v>
      </c>
      <c r="AS27" s="107"/>
      <c r="AT27" s="107"/>
      <c r="AU27" s="107"/>
      <c r="AV27" s="107"/>
      <c r="AW27" s="107"/>
      <c r="AX27" s="111"/>
      <c r="AY27" s="107"/>
      <c r="AZ27" s="107"/>
    </row>
    <row r="28" spans="1:52" ht="30" customHeight="1" thickBot="1" x14ac:dyDescent="0.3">
      <c r="B28" s="257"/>
      <c r="C28" s="190"/>
      <c r="D28" s="191"/>
      <c r="E28" s="190"/>
      <c r="F28" s="190"/>
      <c r="G28" s="191"/>
      <c r="H28" s="191"/>
      <c r="I28" s="190"/>
      <c r="J28" s="192"/>
      <c r="M28" s="111"/>
      <c r="N28" s="552" t="s">
        <v>191</v>
      </c>
      <c r="O28" s="553" t="s">
        <v>157</v>
      </c>
      <c r="P28" s="553" t="s">
        <v>138</v>
      </c>
      <c r="Q28" s="553">
        <v>11119467</v>
      </c>
      <c r="R28" s="553">
        <v>10</v>
      </c>
      <c r="S28" s="553">
        <v>1257</v>
      </c>
      <c r="T28" s="554">
        <v>42692</v>
      </c>
      <c r="U28" s="553">
        <v>10000</v>
      </c>
      <c r="V28" s="553">
        <v>8</v>
      </c>
      <c r="W28" s="553">
        <v>16</v>
      </c>
      <c r="X28" s="553">
        <v>7950</v>
      </c>
      <c r="Y28" s="553">
        <v>140</v>
      </c>
      <c r="Z28" s="555">
        <v>0.88639999999999997</v>
      </c>
      <c r="AA28" s="556" t="s">
        <v>211</v>
      </c>
      <c r="AS28" s="107"/>
      <c r="AT28" s="107"/>
      <c r="AU28" s="107"/>
      <c r="AV28" s="107"/>
      <c r="AW28" s="107"/>
      <c r="AX28" s="111"/>
      <c r="AY28" s="107"/>
      <c r="AZ28" s="107"/>
    </row>
    <row r="29" spans="1:52" ht="30" customHeight="1" thickBot="1" x14ac:dyDescent="0.3">
      <c r="A29" s="259"/>
      <c r="B29" s="259"/>
      <c r="C29" s="107"/>
      <c r="D29" s="107"/>
      <c r="E29" s="107"/>
      <c r="F29" s="107"/>
      <c r="G29" s="107"/>
      <c r="H29" s="107"/>
      <c r="I29" s="107"/>
      <c r="J29" s="260"/>
      <c r="K29" s="193"/>
      <c r="L29" s="193"/>
      <c r="M29" s="193"/>
      <c r="N29" s="557" t="s">
        <v>192</v>
      </c>
      <c r="O29" s="558" t="s">
        <v>157</v>
      </c>
      <c r="P29" s="558" t="s">
        <v>138</v>
      </c>
      <c r="Q29" s="558">
        <v>11119468</v>
      </c>
      <c r="R29" s="558">
        <v>20</v>
      </c>
      <c r="S29" s="558">
        <v>1258</v>
      </c>
      <c r="T29" s="559">
        <v>42695</v>
      </c>
      <c r="U29" s="558">
        <v>20000</v>
      </c>
      <c r="V29" s="558">
        <v>0</v>
      </c>
      <c r="W29" s="558">
        <v>30</v>
      </c>
      <c r="X29" s="558">
        <v>7950</v>
      </c>
      <c r="Y29" s="558">
        <v>140</v>
      </c>
      <c r="Z29" s="560">
        <v>0.88739999999999997</v>
      </c>
      <c r="AA29" s="561" t="s">
        <v>212</v>
      </c>
      <c r="AQ29" s="189"/>
      <c r="AR29" s="107"/>
      <c r="AS29" s="107"/>
      <c r="AT29" s="107"/>
      <c r="AU29" s="107"/>
      <c r="AV29" s="107"/>
      <c r="AW29" s="107"/>
      <c r="AX29" s="189"/>
      <c r="AY29" s="107"/>
      <c r="AZ29" s="107"/>
    </row>
    <row r="30" spans="1:52" ht="30" customHeight="1" x14ac:dyDescent="0.25">
      <c r="A30" s="189"/>
      <c r="B30" s="261"/>
      <c r="C30" s="111"/>
      <c r="D30" s="193"/>
      <c r="E30" s="111"/>
      <c r="F30" s="111"/>
      <c r="G30" s="193"/>
      <c r="H30" s="193"/>
      <c r="I30" s="193"/>
      <c r="J30" s="262"/>
      <c r="K30" s="193"/>
      <c r="L30" s="111"/>
      <c r="M30" s="111"/>
      <c r="N30" s="552" t="s">
        <v>158</v>
      </c>
      <c r="O30" s="553" t="s">
        <v>157</v>
      </c>
      <c r="P30" s="553" t="s">
        <v>138</v>
      </c>
      <c r="Q30" s="553">
        <v>11119515</v>
      </c>
      <c r="R30" s="553">
        <v>1</v>
      </c>
      <c r="S30" s="553">
        <v>100405</v>
      </c>
      <c r="T30" s="562">
        <v>42615</v>
      </c>
      <c r="U30" s="553">
        <v>1</v>
      </c>
      <c r="V30" s="553">
        <v>0.04</v>
      </c>
      <c r="W30" s="553">
        <v>0.03</v>
      </c>
      <c r="X30" s="553">
        <v>7950</v>
      </c>
      <c r="Y30" s="553">
        <v>140</v>
      </c>
      <c r="Z30" s="563">
        <f>(0.34848*((750.3+756.2)/2)-0.009024*((43.6+60.2)/2)*EXP(0.0612*((19.1+21.1)/2)))/(273.15+((19.1+21.1)/2))</f>
        <v>0.88965063908070108</v>
      </c>
      <c r="AA30" s="564" t="s">
        <v>210</v>
      </c>
      <c r="AQ30" s="189"/>
      <c r="AR30" s="107"/>
      <c r="AS30" s="107"/>
      <c r="AT30" s="107"/>
      <c r="AU30" s="107"/>
      <c r="AV30" s="107"/>
      <c r="AW30" s="107"/>
      <c r="AX30" s="189"/>
      <c r="AY30" s="107"/>
      <c r="AZ30" s="107"/>
    </row>
    <row r="31" spans="1:52" ht="30" customHeight="1" thickBot="1" x14ac:dyDescent="0.3">
      <c r="A31" s="107"/>
      <c r="B31" s="259"/>
      <c r="C31" s="107"/>
      <c r="D31" s="107"/>
      <c r="E31" s="107"/>
      <c r="F31" s="107"/>
      <c r="G31" s="107"/>
      <c r="H31" s="107"/>
      <c r="I31" s="107"/>
      <c r="J31" s="260"/>
      <c r="K31" s="107"/>
      <c r="L31" s="111"/>
      <c r="M31" s="111"/>
      <c r="N31" s="266" t="s">
        <v>159</v>
      </c>
      <c r="O31" s="267" t="s">
        <v>157</v>
      </c>
      <c r="P31" s="267" t="s">
        <v>138</v>
      </c>
      <c r="Q31" s="267">
        <v>11119515</v>
      </c>
      <c r="R31" s="267">
        <v>2</v>
      </c>
      <c r="S31" s="267">
        <v>100405</v>
      </c>
      <c r="T31" s="268">
        <v>42615</v>
      </c>
      <c r="U31" s="267">
        <v>2</v>
      </c>
      <c r="V31" s="267">
        <v>0.06</v>
      </c>
      <c r="W31" s="267">
        <v>0.04</v>
      </c>
      <c r="X31" s="267">
        <v>7950</v>
      </c>
      <c r="Y31" s="267">
        <v>140</v>
      </c>
      <c r="Z31" s="272">
        <f t="shared" ref="Z31:Z45" si="1">(0.34848*((750.3+756.2)/2)-0.009024*((43.6+60.2)/2)*EXP(0.0612*((19.1+21.1)/2)))/(273.15+((19.1+21.1)/2))</f>
        <v>0.88965063908070108</v>
      </c>
      <c r="AA31" s="270" t="s">
        <v>210</v>
      </c>
      <c r="AQ31" s="189"/>
      <c r="AR31" s="107"/>
      <c r="AS31" s="107"/>
      <c r="AT31" s="107"/>
      <c r="AU31" s="107"/>
      <c r="AV31" s="107"/>
      <c r="AW31" s="107"/>
      <c r="AX31" s="189"/>
      <c r="AY31" s="107"/>
      <c r="AZ31" s="107"/>
    </row>
    <row r="32" spans="1:52" ht="30" customHeight="1" x14ac:dyDescent="0.25">
      <c r="A32" s="107"/>
      <c r="B32" s="586" t="s">
        <v>295</v>
      </c>
      <c r="C32" s="587"/>
      <c r="D32" s="587"/>
      <c r="E32" s="587"/>
      <c r="F32" s="587"/>
      <c r="G32" s="587"/>
      <c r="H32" s="587"/>
      <c r="I32" s="587"/>
      <c r="J32" s="588"/>
      <c r="L32" s="111"/>
      <c r="M32" s="111"/>
      <c r="N32" s="266" t="s">
        <v>160</v>
      </c>
      <c r="O32" s="267" t="s">
        <v>157</v>
      </c>
      <c r="P32" s="267" t="s">
        <v>138</v>
      </c>
      <c r="Q32" s="267">
        <v>11119515</v>
      </c>
      <c r="R32" s="267" t="s">
        <v>139</v>
      </c>
      <c r="S32" s="267">
        <v>100405</v>
      </c>
      <c r="T32" s="268">
        <v>42615</v>
      </c>
      <c r="U32" s="267">
        <v>2</v>
      </c>
      <c r="V32" s="267">
        <v>0.04</v>
      </c>
      <c r="W32" s="267">
        <v>0.04</v>
      </c>
      <c r="X32" s="267">
        <v>7950</v>
      </c>
      <c r="Y32" s="267">
        <v>140</v>
      </c>
      <c r="Z32" s="272">
        <f t="shared" si="1"/>
        <v>0.88965063908070108</v>
      </c>
      <c r="AA32" s="270" t="str">
        <f>AA31</f>
        <v>M-002</v>
      </c>
      <c r="AR32" s="107"/>
      <c r="AS32" s="107"/>
      <c r="AT32" s="107"/>
      <c r="AU32" s="107"/>
      <c r="AV32" s="107"/>
      <c r="AW32" s="107"/>
      <c r="AX32" s="189"/>
      <c r="AY32" s="107"/>
      <c r="AZ32" s="107"/>
    </row>
    <row r="33" spans="1:52" ht="30" customHeight="1" x14ac:dyDescent="0.25">
      <c r="A33" s="107"/>
      <c r="B33" s="589"/>
      <c r="C33" s="590"/>
      <c r="D33" s="590"/>
      <c r="E33" s="590"/>
      <c r="F33" s="590"/>
      <c r="G33" s="590"/>
      <c r="H33" s="590"/>
      <c r="I33" s="590"/>
      <c r="J33" s="591"/>
      <c r="L33" s="111"/>
      <c r="M33" s="111"/>
      <c r="N33" s="266" t="s">
        <v>161</v>
      </c>
      <c r="O33" s="267" t="s">
        <v>157</v>
      </c>
      <c r="P33" s="267" t="s">
        <v>138</v>
      </c>
      <c r="Q33" s="267">
        <v>11119515</v>
      </c>
      <c r="R33" s="267">
        <v>5</v>
      </c>
      <c r="S33" s="267">
        <v>100405</v>
      </c>
      <c r="T33" s="268">
        <v>42615</v>
      </c>
      <c r="U33" s="267">
        <v>5</v>
      </c>
      <c r="V33" s="273">
        <v>0</v>
      </c>
      <c r="W33" s="267">
        <v>0.05</v>
      </c>
      <c r="X33" s="267">
        <v>7950</v>
      </c>
      <c r="Y33" s="267">
        <v>140</v>
      </c>
      <c r="Z33" s="272">
        <f t="shared" si="1"/>
        <v>0.88965063908070108</v>
      </c>
      <c r="AA33" s="270" t="s">
        <v>210</v>
      </c>
      <c r="AR33" s="107"/>
      <c r="AS33" s="107"/>
      <c r="AT33" s="107"/>
      <c r="AU33" s="107"/>
      <c r="AV33" s="107"/>
      <c r="AW33" s="107"/>
      <c r="AX33" s="189"/>
      <c r="AY33" s="107"/>
      <c r="AZ33" s="107"/>
    </row>
    <row r="34" spans="1:52" ht="30" customHeight="1" x14ac:dyDescent="0.25">
      <c r="A34" s="107"/>
      <c r="B34" s="576" t="s">
        <v>4</v>
      </c>
      <c r="C34" s="578" t="s">
        <v>42</v>
      </c>
      <c r="D34" s="578" t="s">
        <v>24</v>
      </c>
      <c r="E34" s="578" t="s">
        <v>43</v>
      </c>
      <c r="F34" s="578" t="s">
        <v>44</v>
      </c>
      <c r="G34" s="578" t="s">
        <v>286</v>
      </c>
      <c r="H34" s="578" t="s">
        <v>287</v>
      </c>
      <c r="I34" s="592" t="s">
        <v>193</v>
      </c>
      <c r="J34" s="593" t="s">
        <v>228</v>
      </c>
      <c r="K34" s="594"/>
      <c r="L34" s="111"/>
      <c r="M34" s="111"/>
      <c r="N34" s="266" t="s">
        <v>162</v>
      </c>
      <c r="O34" s="267" t="s">
        <v>157</v>
      </c>
      <c r="P34" s="267" t="s">
        <v>138</v>
      </c>
      <c r="Q34" s="267">
        <v>11119515</v>
      </c>
      <c r="R34" s="267">
        <v>10</v>
      </c>
      <c r="S34" s="267">
        <v>100405</v>
      </c>
      <c r="T34" s="268">
        <v>42615</v>
      </c>
      <c r="U34" s="267">
        <v>10</v>
      </c>
      <c r="V34" s="267">
        <v>0.05</v>
      </c>
      <c r="W34" s="267">
        <v>0.06</v>
      </c>
      <c r="X34" s="267">
        <v>7950</v>
      </c>
      <c r="Y34" s="267">
        <v>140</v>
      </c>
      <c r="Z34" s="272">
        <f t="shared" si="1"/>
        <v>0.88965063908070108</v>
      </c>
      <c r="AA34" s="270" t="s">
        <v>210</v>
      </c>
      <c r="AR34" s="107"/>
      <c r="AS34" s="107"/>
      <c r="AT34" s="107"/>
      <c r="AU34" s="107"/>
      <c r="AV34" s="107"/>
      <c r="AW34" s="107"/>
      <c r="AX34" s="111"/>
      <c r="AY34" s="107"/>
      <c r="AZ34" s="107"/>
    </row>
    <row r="35" spans="1:52" ht="30" customHeight="1" x14ac:dyDescent="0.25">
      <c r="A35" s="107"/>
      <c r="B35" s="576"/>
      <c r="C35" s="578"/>
      <c r="D35" s="578"/>
      <c r="E35" s="578"/>
      <c r="F35" s="578"/>
      <c r="G35" s="578"/>
      <c r="H35" s="578"/>
      <c r="I35" s="592"/>
      <c r="J35" s="593"/>
      <c r="K35" s="594"/>
      <c r="L35" s="111"/>
      <c r="M35" s="111"/>
      <c r="N35" s="266" t="s">
        <v>163</v>
      </c>
      <c r="O35" s="267" t="s">
        <v>157</v>
      </c>
      <c r="P35" s="267" t="s">
        <v>138</v>
      </c>
      <c r="Q35" s="267">
        <v>11119515</v>
      </c>
      <c r="R35" s="267">
        <v>20</v>
      </c>
      <c r="S35" s="267">
        <v>100405</v>
      </c>
      <c r="T35" s="268">
        <v>42615</v>
      </c>
      <c r="U35" s="267">
        <v>20</v>
      </c>
      <c r="V35" s="267">
        <v>7.0000000000000007E-2</v>
      </c>
      <c r="W35" s="267">
        <v>0.08</v>
      </c>
      <c r="X35" s="267">
        <v>7950</v>
      </c>
      <c r="Y35" s="267">
        <v>140</v>
      </c>
      <c r="Z35" s="272">
        <f t="shared" si="1"/>
        <v>0.88965063908070108</v>
      </c>
      <c r="AA35" s="270" t="str">
        <f>AA34</f>
        <v>M-002</v>
      </c>
      <c r="AR35" s="107"/>
      <c r="AS35" s="107"/>
      <c r="AT35" s="107"/>
      <c r="AU35" s="107"/>
      <c r="AV35" s="107"/>
      <c r="AW35" s="107"/>
      <c r="AX35" s="111"/>
      <c r="AY35" s="107"/>
      <c r="AZ35" s="107"/>
    </row>
    <row r="36" spans="1:52" ht="30" customHeight="1" x14ac:dyDescent="0.25">
      <c r="A36" s="107"/>
      <c r="B36" s="195"/>
      <c r="C36" s="196"/>
      <c r="D36" s="196"/>
      <c r="E36" s="196"/>
      <c r="F36" s="196"/>
      <c r="G36" s="196"/>
      <c r="H36" s="196"/>
      <c r="I36" s="196"/>
      <c r="J36" s="197"/>
      <c r="K36" s="210"/>
      <c r="L36" s="111"/>
      <c r="M36" s="111"/>
      <c r="N36" s="266" t="s">
        <v>164</v>
      </c>
      <c r="O36" s="267" t="s">
        <v>157</v>
      </c>
      <c r="P36" s="267" t="s">
        <v>138</v>
      </c>
      <c r="Q36" s="267">
        <v>11119515</v>
      </c>
      <c r="R36" s="267" t="s">
        <v>140</v>
      </c>
      <c r="S36" s="267">
        <v>100405</v>
      </c>
      <c r="T36" s="268">
        <v>42615</v>
      </c>
      <c r="U36" s="267">
        <v>20</v>
      </c>
      <c r="V36" s="267">
        <v>0.08</v>
      </c>
      <c r="W36" s="267">
        <v>0.08</v>
      </c>
      <c r="X36" s="267">
        <v>7950</v>
      </c>
      <c r="Y36" s="267">
        <v>140</v>
      </c>
      <c r="Z36" s="272">
        <f t="shared" si="1"/>
        <v>0.88965063908070108</v>
      </c>
      <c r="AA36" s="270" t="s">
        <v>210</v>
      </c>
      <c r="AR36" s="107"/>
      <c r="AS36" s="107"/>
      <c r="AT36" s="107"/>
      <c r="AU36" s="107"/>
      <c r="AV36" s="107"/>
      <c r="AW36" s="107"/>
      <c r="AX36" s="111"/>
      <c r="AY36" s="107"/>
      <c r="AZ36" s="107"/>
    </row>
    <row r="37" spans="1:52" ht="30" customHeight="1" x14ac:dyDescent="0.25">
      <c r="A37" s="107"/>
      <c r="B37" s="256" t="s">
        <v>311</v>
      </c>
      <c r="C37" s="177"/>
      <c r="D37" s="176"/>
      <c r="E37" s="175"/>
      <c r="F37" s="178"/>
      <c r="G37" s="178"/>
      <c r="H37" s="178"/>
      <c r="I37" s="178"/>
      <c r="J37" s="207"/>
      <c r="K37" s="211"/>
      <c r="L37" s="111"/>
      <c r="M37" s="111"/>
      <c r="N37" s="266" t="s">
        <v>165</v>
      </c>
      <c r="O37" s="267" t="s">
        <v>157</v>
      </c>
      <c r="P37" s="267" t="s">
        <v>138</v>
      </c>
      <c r="Q37" s="267">
        <v>11119515</v>
      </c>
      <c r="R37" s="267">
        <v>50</v>
      </c>
      <c r="S37" s="267">
        <v>100405</v>
      </c>
      <c r="T37" s="268">
        <v>42615</v>
      </c>
      <c r="U37" s="267">
        <v>50</v>
      </c>
      <c r="V37" s="267">
        <v>0.19</v>
      </c>
      <c r="W37" s="273">
        <v>0.1</v>
      </c>
      <c r="X37" s="267">
        <v>7950</v>
      </c>
      <c r="Y37" s="267">
        <v>140</v>
      </c>
      <c r="Z37" s="272">
        <f t="shared" si="1"/>
        <v>0.88965063908070108</v>
      </c>
      <c r="AA37" s="270" t="s">
        <v>210</v>
      </c>
      <c r="AR37" s="107"/>
      <c r="AS37" s="107"/>
      <c r="AT37" s="107"/>
      <c r="AU37" s="107"/>
      <c r="AV37" s="107"/>
      <c r="AW37" s="107"/>
      <c r="AX37" s="111"/>
      <c r="AY37" s="107"/>
      <c r="AZ37" s="107"/>
    </row>
    <row r="38" spans="1:52" ht="30" customHeight="1" x14ac:dyDescent="0.25">
      <c r="A38" s="107"/>
      <c r="B38" s="256" t="s">
        <v>312</v>
      </c>
      <c r="C38" s="110"/>
      <c r="D38" s="110"/>
      <c r="E38" s="110"/>
      <c r="F38" s="175"/>
      <c r="G38" s="178"/>
      <c r="H38" s="110"/>
      <c r="I38" s="110"/>
      <c r="J38" s="207"/>
      <c r="K38" s="210"/>
      <c r="L38" s="111"/>
      <c r="M38" s="111"/>
      <c r="N38" s="266" t="s">
        <v>166</v>
      </c>
      <c r="O38" s="267" t="s">
        <v>157</v>
      </c>
      <c r="P38" s="267" t="s">
        <v>138</v>
      </c>
      <c r="Q38" s="267">
        <v>11119515</v>
      </c>
      <c r="R38" s="267">
        <v>100</v>
      </c>
      <c r="S38" s="267">
        <v>100405</v>
      </c>
      <c r="T38" s="268">
        <v>42615</v>
      </c>
      <c r="U38" s="267">
        <v>100</v>
      </c>
      <c r="V38" s="267">
        <v>0.13</v>
      </c>
      <c r="W38" s="267">
        <v>0.16</v>
      </c>
      <c r="X38" s="267">
        <v>7950</v>
      </c>
      <c r="Y38" s="267">
        <v>140</v>
      </c>
      <c r="Z38" s="272">
        <f t="shared" si="1"/>
        <v>0.88965063908070108</v>
      </c>
      <c r="AA38" s="270" t="str">
        <f>AA37</f>
        <v>M-002</v>
      </c>
      <c r="AR38" s="107"/>
      <c r="AS38" s="107"/>
      <c r="AT38" s="107"/>
      <c r="AU38" s="107"/>
      <c r="AV38" s="107"/>
      <c r="AW38" s="107"/>
      <c r="AX38" s="111"/>
      <c r="AY38" s="107"/>
      <c r="AZ38" s="107"/>
    </row>
    <row r="39" spans="1:52" ht="30" customHeight="1" x14ac:dyDescent="0.25">
      <c r="A39" s="107"/>
      <c r="B39" s="256" t="s">
        <v>313</v>
      </c>
      <c r="C39" s="110"/>
      <c r="D39" s="110"/>
      <c r="E39" s="110"/>
      <c r="F39" s="175"/>
      <c r="G39" s="178"/>
      <c r="H39" s="110"/>
      <c r="I39" s="110"/>
      <c r="J39" s="207"/>
      <c r="K39" s="210"/>
      <c r="L39" s="111"/>
      <c r="M39" s="111"/>
      <c r="N39" s="266" t="s">
        <v>167</v>
      </c>
      <c r="O39" s="267" t="s">
        <v>157</v>
      </c>
      <c r="P39" s="267" t="s">
        <v>138</v>
      </c>
      <c r="Q39" s="267">
        <v>11119515</v>
      </c>
      <c r="R39" s="267">
        <v>200</v>
      </c>
      <c r="S39" s="267">
        <v>100405</v>
      </c>
      <c r="T39" s="268">
        <v>42615</v>
      </c>
      <c r="U39" s="267">
        <v>200</v>
      </c>
      <c r="V39" s="267">
        <v>0.2</v>
      </c>
      <c r="W39" s="267">
        <v>0.3</v>
      </c>
      <c r="X39" s="267">
        <v>7950</v>
      </c>
      <c r="Y39" s="267">
        <v>140</v>
      </c>
      <c r="Z39" s="272">
        <f t="shared" si="1"/>
        <v>0.88965063908070108</v>
      </c>
      <c r="AA39" s="270" t="s">
        <v>210</v>
      </c>
      <c r="AR39" s="107"/>
      <c r="AS39" s="107"/>
      <c r="AT39" s="107"/>
      <c r="AU39" s="107"/>
      <c r="AV39" s="107"/>
      <c r="AW39" s="107"/>
      <c r="AX39" s="111"/>
      <c r="AY39" s="107"/>
      <c r="AZ39" s="107"/>
    </row>
    <row r="40" spans="1:52" ht="30" customHeight="1" x14ac:dyDescent="0.25">
      <c r="A40" s="107"/>
      <c r="B40" s="256" t="s">
        <v>314</v>
      </c>
      <c r="C40" s="110"/>
      <c r="D40" s="110"/>
      <c r="E40" s="110"/>
      <c r="F40" s="175"/>
      <c r="G40" s="178"/>
      <c r="H40" s="110"/>
      <c r="I40" s="110"/>
      <c r="J40" s="207"/>
      <c r="K40" s="210"/>
      <c r="L40" s="111"/>
      <c r="M40" s="111"/>
      <c r="N40" s="266" t="s">
        <v>168</v>
      </c>
      <c r="O40" s="267" t="s">
        <v>157</v>
      </c>
      <c r="P40" s="267" t="s">
        <v>138</v>
      </c>
      <c r="Q40" s="267">
        <v>11119515</v>
      </c>
      <c r="R40" s="267" t="s">
        <v>141</v>
      </c>
      <c r="S40" s="267">
        <v>100405</v>
      </c>
      <c r="T40" s="268">
        <v>42615</v>
      </c>
      <c r="U40" s="267">
        <v>200</v>
      </c>
      <c r="V40" s="267">
        <v>0.3</v>
      </c>
      <c r="W40" s="267">
        <v>0.3</v>
      </c>
      <c r="X40" s="267">
        <v>7950</v>
      </c>
      <c r="Y40" s="267">
        <v>140</v>
      </c>
      <c r="Z40" s="272">
        <f t="shared" si="1"/>
        <v>0.88965063908070108</v>
      </c>
      <c r="AA40" s="270" t="s">
        <v>210</v>
      </c>
      <c r="AR40" s="107"/>
      <c r="AS40" s="107"/>
      <c r="AT40" s="107"/>
      <c r="AU40" s="107"/>
      <c r="AV40" s="107"/>
      <c r="AW40" s="107"/>
      <c r="AX40" s="111"/>
      <c r="AY40" s="107"/>
      <c r="AZ40" s="107"/>
    </row>
    <row r="41" spans="1:52" ht="30" customHeight="1" x14ac:dyDescent="0.25">
      <c r="A41" s="107"/>
      <c r="B41" s="256" t="s">
        <v>315</v>
      </c>
      <c r="C41" s="112"/>
      <c r="D41" s="112"/>
      <c r="E41" s="112"/>
      <c r="F41" s="175"/>
      <c r="G41" s="178"/>
      <c r="H41" s="112"/>
      <c r="I41" s="112"/>
      <c r="J41" s="207"/>
      <c r="K41" s="210"/>
      <c r="L41" s="111"/>
      <c r="M41" s="111"/>
      <c r="N41" s="266" t="s">
        <v>169</v>
      </c>
      <c r="O41" s="267" t="s">
        <v>157</v>
      </c>
      <c r="P41" s="267" t="s">
        <v>138</v>
      </c>
      <c r="Q41" s="267">
        <v>11119515</v>
      </c>
      <c r="R41" s="267">
        <v>500</v>
      </c>
      <c r="S41" s="267">
        <v>100405</v>
      </c>
      <c r="T41" s="268">
        <v>42615</v>
      </c>
      <c r="U41" s="267">
        <v>500</v>
      </c>
      <c r="V41" s="267">
        <v>0.8</v>
      </c>
      <c r="W41" s="267">
        <v>0.8</v>
      </c>
      <c r="X41" s="267">
        <v>7950</v>
      </c>
      <c r="Y41" s="267">
        <v>140</v>
      </c>
      <c r="Z41" s="272">
        <f t="shared" si="1"/>
        <v>0.88965063908070108</v>
      </c>
      <c r="AA41" s="270" t="str">
        <f>AA40</f>
        <v>M-002</v>
      </c>
      <c r="AR41" s="107"/>
      <c r="AS41" s="107"/>
      <c r="AT41" s="107"/>
      <c r="AU41" s="107"/>
      <c r="AV41" s="107"/>
      <c r="AW41" s="107"/>
      <c r="AX41" s="111"/>
      <c r="AY41" s="107"/>
      <c r="AZ41" s="107"/>
    </row>
    <row r="42" spans="1:52" ht="30" customHeight="1" x14ac:dyDescent="0.25">
      <c r="A42" s="107"/>
      <c r="B42" s="247" t="s">
        <v>316</v>
      </c>
      <c r="C42" s="177"/>
      <c r="D42" s="176"/>
      <c r="E42" s="175"/>
      <c r="F42" s="178"/>
      <c r="G42" s="178"/>
      <c r="H42" s="178"/>
      <c r="I42" s="178"/>
      <c r="J42" s="207"/>
      <c r="K42" s="210"/>
      <c r="L42" s="111"/>
      <c r="M42" s="111"/>
      <c r="N42" s="266" t="s">
        <v>170</v>
      </c>
      <c r="O42" s="267" t="s">
        <v>157</v>
      </c>
      <c r="P42" s="267" t="s">
        <v>138</v>
      </c>
      <c r="Q42" s="267">
        <v>11119515</v>
      </c>
      <c r="R42" s="267">
        <v>1</v>
      </c>
      <c r="S42" s="267">
        <v>100405</v>
      </c>
      <c r="T42" s="268">
        <v>42615</v>
      </c>
      <c r="U42" s="267">
        <v>1000</v>
      </c>
      <c r="V42" s="267">
        <v>1.9</v>
      </c>
      <c r="W42" s="267">
        <v>1.6</v>
      </c>
      <c r="X42" s="267">
        <v>7950</v>
      </c>
      <c r="Y42" s="267">
        <v>140</v>
      </c>
      <c r="Z42" s="272">
        <f t="shared" si="1"/>
        <v>0.88965063908070108</v>
      </c>
      <c r="AA42" s="270" t="s">
        <v>210</v>
      </c>
      <c r="AR42" s="107"/>
      <c r="AS42" s="107"/>
      <c r="AT42" s="107"/>
      <c r="AU42" s="107"/>
      <c r="AV42" s="107"/>
      <c r="AW42" s="107"/>
      <c r="AX42" s="111"/>
      <c r="AY42" s="107"/>
      <c r="AZ42" s="107"/>
    </row>
    <row r="43" spans="1:52" ht="30" customHeight="1" x14ac:dyDescent="0.25">
      <c r="A43" s="107"/>
      <c r="B43" s="248" t="s">
        <v>317</v>
      </c>
      <c r="C43" s="112"/>
      <c r="D43" s="112"/>
      <c r="E43" s="112"/>
      <c r="F43" s="175"/>
      <c r="G43" s="178"/>
      <c r="H43" s="112"/>
      <c r="I43" s="112"/>
      <c r="J43" s="207"/>
      <c r="K43" s="210"/>
      <c r="L43" s="111"/>
      <c r="M43" s="111"/>
      <c r="N43" s="266" t="s">
        <v>171</v>
      </c>
      <c r="O43" s="267" t="s">
        <v>157</v>
      </c>
      <c r="P43" s="267" t="s">
        <v>138</v>
      </c>
      <c r="Q43" s="267">
        <v>11119515</v>
      </c>
      <c r="R43" s="267">
        <v>2</v>
      </c>
      <c r="S43" s="267">
        <v>100405</v>
      </c>
      <c r="T43" s="268">
        <v>42615</v>
      </c>
      <c r="U43" s="267">
        <v>2000</v>
      </c>
      <c r="V43" s="271">
        <v>2.2000000000000002</v>
      </c>
      <c r="W43" s="271">
        <v>3</v>
      </c>
      <c r="X43" s="267">
        <v>7950</v>
      </c>
      <c r="Y43" s="267">
        <v>140</v>
      </c>
      <c r="Z43" s="272">
        <f t="shared" si="1"/>
        <v>0.88965063908070108</v>
      </c>
      <c r="AA43" s="270" t="s">
        <v>210</v>
      </c>
      <c r="AR43" s="107"/>
      <c r="AS43" s="107"/>
      <c r="AT43" s="107"/>
      <c r="AU43" s="107"/>
      <c r="AV43" s="107"/>
      <c r="AW43" s="107"/>
      <c r="AX43" s="107"/>
      <c r="AY43" s="107"/>
      <c r="AZ43" s="107"/>
    </row>
    <row r="44" spans="1:52" ht="30" customHeight="1" x14ac:dyDescent="0.25">
      <c r="A44" s="107"/>
      <c r="B44" s="247" t="s">
        <v>318</v>
      </c>
      <c r="C44" s="112"/>
      <c r="D44" s="112"/>
      <c r="E44" s="112"/>
      <c r="F44" s="175"/>
      <c r="G44" s="178"/>
      <c r="H44" s="112"/>
      <c r="I44" s="112"/>
      <c r="J44" s="207"/>
      <c r="K44" s="210"/>
      <c r="L44" s="111"/>
      <c r="M44" s="111"/>
      <c r="N44" s="266" t="s">
        <v>172</v>
      </c>
      <c r="O44" s="267" t="s">
        <v>157</v>
      </c>
      <c r="P44" s="267" t="s">
        <v>138</v>
      </c>
      <c r="Q44" s="267">
        <v>11119515</v>
      </c>
      <c r="R44" s="267" t="s">
        <v>139</v>
      </c>
      <c r="S44" s="267">
        <v>100405</v>
      </c>
      <c r="T44" s="268">
        <v>42615</v>
      </c>
      <c r="U44" s="267">
        <v>2000</v>
      </c>
      <c r="V44" s="271">
        <v>2</v>
      </c>
      <c r="W44" s="271">
        <v>3</v>
      </c>
      <c r="X44" s="267">
        <v>7950</v>
      </c>
      <c r="Y44" s="267">
        <v>140</v>
      </c>
      <c r="Z44" s="272">
        <f t="shared" si="1"/>
        <v>0.88965063908070108</v>
      </c>
      <c r="AA44" s="270" t="str">
        <f>AA43</f>
        <v>M-002</v>
      </c>
      <c r="AR44" s="107"/>
      <c r="AS44" s="107"/>
      <c r="AT44" s="107"/>
      <c r="AU44" s="107"/>
      <c r="AV44" s="107"/>
      <c r="AW44" s="107"/>
      <c r="AX44" s="107"/>
      <c r="AY44" s="107"/>
      <c r="AZ44" s="107"/>
    </row>
    <row r="45" spans="1:52" ht="30" customHeight="1" thickBot="1" x14ac:dyDescent="0.3">
      <c r="A45" s="107"/>
      <c r="B45" s="247" t="s">
        <v>319</v>
      </c>
      <c r="C45" s="112"/>
      <c r="D45" s="112"/>
      <c r="E45" s="112"/>
      <c r="F45" s="175"/>
      <c r="G45" s="178">
        <v>100</v>
      </c>
      <c r="H45" s="112"/>
      <c r="I45" s="112"/>
      <c r="J45" s="207"/>
      <c r="K45" s="210"/>
      <c r="L45" s="111"/>
      <c r="M45" s="111"/>
      <c r="N45" s="274" t="s">
        <v>173</v>
      </c>
      <c r="O45" s="275" t="s">
        <v>157</v>
      </c>
      <c r="P45" s="275" t="s">
        <v>138</v>
      </c>
      <c r="Q45" s="275">
        <v>11119515</v>
      </c>
      <c r="R45" s="275">
        <v>5</v>
      </c>
      <c r="S45" s="275">
        <v>100405</v>
      </c>
      <c r="T45" s="276">
        <v>42615</v>
      </c>
      <c r="U45" s="275">
        <v>5000</v>
      </c>
      <c r="V45" s="275">
        <v>5.9</v>
      </c>
      <c r="W45" s="277">
        <v>8</v>
      </c>
      <c r="X45" s="275">
        <v>7950</v>
      </c>
      <c r="Y45" s="275">
        <v>140</v>
      </c>
      <c r="Z45" s="278">
        <f t="shared" si="1"/>
        <v>0.88965063908070108</v>
      </c>
      <c r="AA45" s="279" t="s">
        <v>210</v>
      </c>
      <c r="AR45" s="107"/>
      <c r="AS45" s="107"/>
      <c r="AT45" s="107"/>
      <c r="AU45" s="107"/>
      <c r="AV45" s="107"/>
      <c r="AW45" s="107"/>
      <c r="AX45" s="107"/>
      <c r="AY45" s="107"/>
      <c r="AZ45" s="107"/>
    </row>
    <row r="46" spans="1:52" ht="30" customHeight="1" x14ac:dyDescent="0.25">
      <c r="A46" s="107"/>
      <c r="B46" s="247" t="s">
        <v>320</v>
      </c>
      <c r="C46" s="112"/>
      <c r="D46" s="112"/>
      <c r="E46" s="112"/>
      <c r="F46" s="175"/>
      <c r="G46" s="178"/>
      <c r="H46" s="112"/>
      <c r="I46" s="112"/>
      <c r="J46" s="207"/>
      <c r="K46" s="210"/>
      <c r="L46" s="111"/>
      <c r="M46" s="111"/>
      <c r="N46" s="280" t="s">
        <v>280</v>
      </c>
      <c r="O46" s="281" t="s">
        <v>157</v>
      </c>
      <c r="P46" s="281" t="s">
        <v>142</v>
      </c>
      <c r="Q46" s="281" t="s">
        <v>153</v>
      </c>
      <c r="R46" s="281" t="s">
        <v>152</v>
      </c>
      <c r="S46" s="281" t="s">
        <v>154</v>
      </c>
      <c r="T46" s="282">
        <v>42683</v>
      </c>
      <c r="U46" s="281">
        <v>1</v>
      </c>
      <c r="V46" s="281">
        <v>0.04</v>
      </c>
      <c r="W46" s="281">
        <v>3.3000000000000002E-2</v>
      </c>
      <c r="X46" s="281">
        <v>7950</v>
      </c>
      <c r="Y46" s="281">
        <v>140</v>
      </c>
      <c r="Z46" s="281">
        <v>0.88229999999999997</v>
      </c>
      <c r="AA46" s="283" t="s">
        <v>213</v>
      </c>
      <c r="AR46" s="107"/>
      <c r="AS46" s="107"/>
      <c r="AT46" s="107"/>
      <c r="AU46" s="107"/>
      <c r="AV46" s="107"/>
      <c r="AW46" s="107"/>
      <c r="AX46" s="107"/>
      <c r="AY46" s="107"/>
      <c r="AZ46" s="107"/>
    </row>
    <row r="47" spans="1:52" ht="30" customHeight="1" x14ac:dyDescent="0.25">
      <c r="A47" s="107"/>
      <c r="B47" s="248" t="s">
        <v>321</v>
      </c>
      <c r="C47" s="112"/>
      <c r="D47" s="112"/>
      <c r="E47" s="112"/>
      <c r="F47" s="175"/>
      <c r="G47" s="178"/>
      <c r="H47" s="112"/>
      <c r="I47" s="112"/>
      <c r="J47" s="207"/>
      <c r="K47" s="210"/>
      <c r="L47" s="111"/>
      <c r="M47" s="111"/>
      <c r="N47" s="266" t="s">
        <v>281</v>
      </c>
      <c r="O47" s="267" t="s">
        <v>157</v>
      </c>
      <c r="P47" s="267" t="s">
        <v>142</v>
      </c>
      <c r="Q47" s="267" t="s">
        <v>153</v>
      </c>
      <c r="R47" s="267" t="s">
        <v>152</v>
      </c>
      <c r="S47" s="267" t="s">
        <v>154</v>
      </c>
      <c r="T47" s="282">
        <v>42683</v>
      </c>
      <c r="U47" s="267">
        <v>2</v>
      </c>
      <c r="V47" s="267">
        <v>0.04</v>
      </c>
      <c r="W47" s="267">
        <v>0.04</v>
      </c>
      <c r="X47" s="267">
        <v>7950</v>
      </c>
      <c r="Y47" s="267">
        <v>140</v>
      </c>
      <c r="Z47" s="284">
        <v>0.88200000000000001</v>
      </c>
      <c r="AA47" s="283" t="s">
        <v>213</v>
      </c>
      <c r="AR47" s="107"/>
      <c r="AS47" s="107"/>
      <c r="AT47" s="107"/>
      <c r="AU47" s="107"/>
      <c r="AV47" s="107"/>
      <c r="AW47" s="107"/>
      <c r="AX47" s="107"/>
      <c r="AY47" s="107"/>
      <c r="AZ47" s="107"/>
    </row>
    <row r="48" spans="1:52" ht="30" customHeight="1" x14ac:dyDescent="0.25">
      <c r="A48" s="107"/>
      <c r="B48" s="247" t="s">
        <v>322</v>
      </c>
      <c r="C48" s="112"/>
      <c r="D48" s="112"/>
      <c r="E48" s="112"/>
      <c r="F48" s="175"/>
      <c r="G48" s="178"/>
      <c r="H48" s="112"/>
      <c r="I48" s="112"/>
      <c r="J48" s="207"/>
      <c r="K48" s="210"/>
      <c r="L48" s="111"/>
      <c r="M48" s="111"/>
      <c r="N48" s="266" t="s">
        <v>282</v>
      </c>
      <c r="O48" s="267" t="s">
        <v>157</v>
      </c>
      <c r="P48" s="267" t="s">
        <v>142</v>
      </c>
      <c r="Q48" s="267" t="s">
        <v>153</v>
      </c>
      <c r="R48" s="267" t="s">
        <v>155</v>
      </c>
      <c r="S48" s="267" t="s">
        <v>154</v>
      </c>
      <c r="T48" s="282">
        <v>42683</v>
      </c>
      <c r="U48" s="267">
        <v>2</v>
      </c>
      <c r="V48" s="267">
        <v>5.3999999999999999E-2</v>
      </c>
      <c r="W48" s="267">
        <v>0.04</v>
      </c>
      <c r="X48" s="267">
        <v>7950</v>
      </c>
      <c r="Y48" s="267">
        <v>140</v>
      </c>
      <c r="Z48" s="267">
        <v>0.88190000000000002</v>
      </c>
      <c r="AA48" s="283" t="s">
        <v>213</v>
      </c>
      <c r="AR48" s="107"/>
      <c r="AS48" s="107"/>
      <c r="AT48" s="107"/>
      <c r="AU48" s="107"/>
      <c r="AV48" s="107"/>
      <c r="AW48" s="107"/>
      <c r="AX48" s="107"/>
      <c r="AY48" s="107"/>
      <c r="AZ48" s="107"/>
    </row>
    <row r="49" spans="1:52" ht="30" customHeight="1" x14ac:dyDescent="0.25">
      <c r="A49" s="107"/>
      <c r="B49" s="249" t="s">
        <v>221</v>
      </c>
      <c r="C49" s="112"/>
      <c r="D49" s="112"/>
      <c r="E49" s="112"/>
      <c r="F49" s="175"/>
      <c r="G49" s="178"/>
      <c r="H49" s="112"/>
      <c r="I49" s="112"/>
      <c r="J49" s="207"/>
      <c r="K49" s="210"/>
      <c r="L49" s="111"/>
      <c r="M49" s="111"/>
      <c r="N49" s="266" t="s">
        <v>248</v>
      </c>
      <c r="O49" s="267" t="s">
        <v>157</v>
      </c>
      <c r="P49" s="267" t="s">
        <v>142</v>
      </c>
      <c r="Q49" s="267" t="s">
        <v>153</v>
      </c>
      <c r="R49" s="267" t="s">
        <v>152</v>
      </c>
      <c r="S49" s="267" t="s">
        <v>154</v>
      </c>
      <c r="T49" s="282">
        <v>42683</v>
      </c>
      <c r="U49" s="267">
        <v>5</v>
      </c>
      <c r="V49" s="267">
        <v>8.7999999999999995E-2</v>
      </c>
      <c r="W49" s="267">
        <v>5.2999999999999999E-2</v>
      </c>
      <c r="X49" s="267">
        <v>7840</v>
      </c>
      <c r="Y49" s="267">
        <v>140</v>
      </c>
      <c r="Z49" s="284">
        <v>0.88200000000000001</v>
      </c>
      <c r="AA49" s="283" t="s">
        <v>213</v>
      </c>
      <c r="AR49" s="107"/>
      <c r="AS49" s="107"/>
      <c r="AT49" s="107"/>
      <c r="AU49" s="107"/>
      <c r="AV49" s="107"/>
      <c r="AW49" s="107"/>
      <c r="AX49" s="107"/>
      <c r="AY49" s="107"/>
      <c r="AZ49" s="107"/>
    </row>
    <row r="50" spans="1:52" ht="30" customHeight="1" x14ac:dyDescent="0.25">
      <c r="A50" s="107"/>
      <c r="B50" s="250" t="s">
        <v>222</v>
      </c>
      <c r="C50" s="112"/>
      <c r="D50" s="112"/>
      <c r="E50" s="112"/>
      <c r="F50" s="175"/>
      <c r="G50" s="178"/>
      <c r="H50" s="112"/>
      <c r="I50" s="112"/>
      <c r="J50" s="207"/>
      <c r="K50" s="210"/>
      <c r="L50" s="111"/>
      <c r="M50" s="111"/>
      <c r="N50" s="266" t="s">
        <v>249</v>
      </c>
      <c r="O50" s="267" t="s">
        <v>157</v>
      </c>
      <c r="P50" s="267" t="s">
        <v>142</v>
      </c>
      <c r="Q50" s="267" t="s">
        <v>153</v>
      </c>
      <c r="R50" s="267" t="s">
        <v>152</v>
      </c>
      <c r="S50" s="267" t="s">
        <v>154</v>
      </c>
      <c r="T50" s="282">
        <v>42683</v>
      </c>
      <c r="U50" s="267">
        <v>10</v>
      </c>
      <c r="V50" s="267">
        <v>8.7999999999999995E-2</v>
      </c>
      <c r="W50" s="267">
        <v>6.7000000000000004E-2</v>
      </c>
      <c r="X50" s="267">
        <v>7840</v>
      </c>
      <c r="Y50" s="267">
        <v>140</v>
      </c>
      <c r="Z50" s="267">
        <v>0.8821</v>
      </c>
      <c r="AA50" s="283" t="s">
        <v>213</v>
      </c>
      <c r="AR50" s="107"/>
      <c r="AS50" s="107"/>
      <c r="AT50" s="107"/>
      <c r="AU50" s="107"/>
      <c r="AV50" s="107"/>
      <c r="AW50" s="107"/>
      <c r="AX50" s="107"/>
      <c r="AY50" s="107"/>
      <c r="AZ50" s="107"/>
    </row>
    <row r="51" spans="1:52" ht="30" customHeight="1" x14ac:dyDescent="0.25">
      <c r="A51" s="107"/>
      <c r="B51" s="251" t="s">
        <v>323</v>
      </c>
      <c r="C51" s="112"/>
      <c r="D51" s="112"/>
      <c r="E51" s="112"/>
      <c r="F51" s="175"/>
      <c r="G51" s="178"/>
      <c r="H51" s="112"/>
      <c r="I51" s="112"/>
      <c r="J51" s="207"/>
      <c r="K51" s="210"/>
      <c r="L51" s="111"/>
      <c r="M51" s="111"/>
      <c r="N51" s="266" t="s">
        <v>250</v>
      </c>
      <c r="O51" s="267" t="s">
        <v>157</v>
      </c>
      <c r="P51" s="267" t="s">
        <v>142</v>
      </c>
      <c r="Q51" s="267" t="s">
        <v>153</v>
      </c>
      <c r="R51" s="267" t="s">
        <v>152</v>
      </c>
      <c r="S51" s="267" t="s">
        <v>154</v>
      </c>
      <c r="T51" s="282">
        <v>42683</v>
      </c>
      <c r="U51" s="267">
        <v>20</v>
      </c>
      <c r="V51" s="267">
        <v>9.2999999999999999E-2</v>
      </c>
      <c r="W51" s="267">
        <v>8.3000000000000004E-2</v>
      </c>
      <c r="X51" s="267">
        <v>7840</v>
      </c>
      <c r="Y51" s="267">
        <v>140</v>
      </c>
      <c r="Z51" s="267">
        <v>0.88229999999999997</v>
      </c>
      <c r="AA51" s="283" t="s">
        <v>213</v>
      </c>
      <c r="AR51" s="107"/>
      <c r="AS51" s="107"/>
      <c r="AT51" s="107"/>
      <c r="AU51" s="107"/>
      <c r="AV51" s="107"/>
      <c r="AW51" s="107"/>
      <c r="AX51" s="107"/>
      <c r="AY51" s="107"/>
      <c r="AZ51" s="107"/>
    </row>
    <row r="52" spans="1:52" ht="30" customHeight="1" x14ac:dyDescent="0.25">
      <c r="A52" s="107"/>
      <c r="B52" s="252" t="s">
        <v>223</v>
      </c>
      <c r="C52" s="112"/>
      <c r="D52" s="112"/>
      <c r="E52" s="112"/>
      <c r="F52" s="175"/>
      <c r="G52" s="178"/>
      <c r="H52" s="112"/>
      <c r="I52" s="112"/>
      <c r="J52" s="207"/>
      <c r="K52" s="210"/>
      <c r="L52" s="111"/>
      <c r="M52" s="111"/>
      <c r="N52" s="266" t="s">
        <v>251</v>
      </c>
      <c r="O52" s="267" t="s">
        <v>157</v>
      </c>
      <c r="P52" s="267" t="s">
        <v>142</v>
      </c>
      <c r="Q52" s="267" t="s">
        <v>153</v>
      </c>
      <c r="R52" s="267" t="s">
        <v>155</v>
      </c>
      <c r="S52" s="267" t="s">
        <v>154</v>
      </c>
      <c r="T52" s="282">
        <v>42683</v>
      </c>
      <c r="U52" s="267">
        <v>20</v>
      </c>
      <c r="V52" s="267">
        <v>9.0999999999999998E-2</v>
      </c>
      <c r="W52" s="267">
        <v>8.3000000000000004E-2</v>
      </c>
      <c r="X52" s="267">
        <v>7840</v>
      </c>
      <c r="Y52" s="267">
        <v>140</v>
      </c>
      <c r="Z52" s="267">
        <v>0.88239999999999996</v>
      </c>
      <c r="AA52" s="283" t="s">
        <v>213</v>
      </c>
      <c r="AR52" s="107"/>
      <c r="AS52" s="107"/>
      <c r="AT52" s="107"/>
      <c r="AU52" s="107"/>
      <c r="AV52" s="107"/>
      <c r="AW52" s="107"/>
      <c r="AX52" s="107"/>
      <c r="AY52" s="107"/>
      <c r="AZ52" s="107"/>
    </row>
    <row r="53" spans="1:52" ht="30" customHeight="1" x14ac:dyDescent="0.25">
      <c r="A53" s="107"/>
      <c r="B53" s="253" t="s">
        <v>224</v>
      </c>
      <c r="C53" s="112"/>
      <c r="D53" s="112"/>
      <c r="E53" s="112"/>
      <c r="F53" s="175"/>
      <c r="G53" s="178"/>
      <c r="H53" s="112"/>
      <c r="I53" s="112"/>
      <c r="J53" s="207"/>
      <c r="K53" s="210"/>
      <c r="L53" s="111"/>
      <c r="M53" s="111"/>
      <c r="N53" s="266" t="s">
        <v>252</v>
      </c>
      <c r="O53" s="267" t="s">
        <v>157</v>
      </c>
      <c r="P53" s="267" t="s">
        <v>142</v>
      </c>
      <c r="Q53" s="267" t="s">
        <v>153</v>
      </c>
      <c r="R53" s="267" t="s">
        <v>152</v>
      </c>
      <c r="S53" s="267" t="s">
        <v>154</v>
      </c>
      <c r="T53" s="282">
        <v>42683</v>
      </c>
      <c r="U53" s="267">
        <v>50</v>
      </c>
      <c r="V53" s="267">
        <v>0.08</v>
      </c>
      <c r="W53" s="273">
        <v>0.1</v>
      </c>
      <c r="X53" s="267">
        <v>7840</v>
      </c>
      <c r="Y53" s="267">
        <v>140</v>
      </c>
      <c r="Z53" s="267">
        <v>0.88239999999999996</v>
      </c>
      <c r="AA53" s="283" t="s">
        <v>213</v>
      </c>
      <c r="AR53" s="107"/>
      <c r="AS53" s="107"/>
      <c r="AT53" s="107"/>
      <c r="AU53" s="107"/>
      <c r="AV53" s="107"/>
      <c r="AW53" s="107"/>
      <c r="AX53" s="107"/>
      <c r="AY53" s="107"/>
      <c r="AZ53" s="107"/>
    </row>
    <row r="54" spans="1:52" ht="30" customHeight="1" x14ac:dyDescent="0.25">
      <c r="A54" s="107"/>
      <c r="B54" s="254" t="s">
        <v>324</v>
      </c>
      <c r="C54" s="112"/>
      <c r="D54" s="112"/>
      <c r="E54" s="112"/>
      <c r="F54" s="175"/>
      <c r="G54" s="178"/>
      <c r="H54" s="112"/>
      <c r="I54" s="112"/>
      <c r="J54" s="207"/>
      <c r="K54" s="210"/>
      <c r="L54" s="111"/>
      <c r="M54" s="111"/>
      <c r="N54" s="266" t="s">
        <v>253</v>
      </c>
      <c r="O54" s="267" t="s">
        <v>157</v>
      </c>
      <c r="P54" s="267" t="s">
        <v>142</v>
      </c>
      <c r="Q54" s="267" t="s">
        <v>153</v>
      </c>
      <c r="R54" s="267" t="s">
        <v>152</v>
      </c>
      <c r="S54" s="267" t="s">
        <v>154</v>
      </c>
      <c r="T54" s="282">
        <v>42683</v>
      </c>
      <c r="U54" s="267">
        <v>100</v>
      </c>
      <c r="V54" s="267">
        <v>0.08</v>
      </c>
      <c r="W54" s="267">
        <v>0.17</v>
      </c>
      <c r="X54" s="267">
        <v>7840</v>
      </c>
      <c r="Y54" s="267">
        <v>140</v>
      </c>
      <c r="Z54" s="267">
        <v>0.88539999999999996</v>
      </c>
      <c r="AA54" s="283" t="s">
        <v>213</v>
      </c>
      <c r="AR54" s="107"/>
      <c r="AS54" s="107"/>
      <c r="AT54" s="107"/>
      <c r="AU54" s="107"/>
      <c r="AV54" s="107"/>
      <c r="AW54" s="107"/>
      <c r="AX54" s="107"/>
      <c r="AY54" s="107"/>
      <c r="AZ54" s="107"/>
    </row>
    <row r="55" spans="1:52" ht="30" customHeight="1" x14ac:dyDescent="0.25">
      <c r="A55" s="107"/>
      <c r="B55" s="255" t="s">
        <v>325</v>
      </c>
      <c r="C55" s="186"/>
      <c r="D55" s="186"/>
      <c r="E55" s="186"/>
      <c r="F55" s="205"/>
      <c r="G55" s="263"/>
      <c r="H55" s="186"/>
      <c r="I55" s="186"/>
      <c r="J55" s="214"/>
      <c r="K55" s="210"/>
      <c r="L55" s="111"/>
      <c r="M55" s="111"/>
      <c r="N55" s="266" t="s">
        <v>254</v>
      </c>
      <c r="O55" s="267" t="s">
        <v>157</v>
      </c>
      <c r="P55" s="267" t="s">
        <v>142</v>
      </c>
      <c r="Q55" s="267" t="s">
        <v>153</v>
      </c>
      <c r="R55" s="267" t="s">
        <v>152</v>
      </c>
      <c r="S55" s="267" t="s">
        <v>154</v>
      </c>
      <c r="T55" s="282">
        <v>42683</v>
      </c>
      <c r="U55" s="267">
        <v>200</v>
      </c>
      <c r="V55" s="267">
        <v>0.28999999999999998</v>
      </c>
      <c r="W55" s="267">
        <v>0.33</v>
      </c>
      <c r="X55" s="267">
        <v>7840</v>
      </c>
      <c r="Y55" s="267">
        <v>140</v>
      </c>
      <c r="Z55" s="267">
        <v>0.88519999999999999</v>
      </c>
      <c r="AA55" s="283" t="s">
        <v>213</v>
      </c>
      <c r="AR55" s="107"/>
      <c r="AS55" s="107"/>
      <c r="AT55" s="107"/>
      <c r="AU55" s="107"/>
      <c r="AV55" s="107"/>
      <c r="AW55" s="107"/>
      <c r="AX55" s="107"/>
      <c r="AY55" s="107"/>
      <c r="AZ55" s="107"/>
    </row>
    <row r="56" spans="1:52" ht="30" customHeight="1" x14ac:dyDescent="0.25">
      <c r="A56" s="111"/>
      <c r="B56" s="255" t="s">
        <v>326</v>
      </c>
      <c r="C56" s="18"/>
      <c r="D56" s="18"/>
      <c r="E56" s="18"/>
      <c r="F56" s="18"/>
      <c r="G56" s="264"/>
      <c r="H56" s="18"/>
      <c r="I56" s="18"/>
      <c r="J56" s="121"/>
      <c r="K56" s="212"/>
      <c r="L56" s="111"/>
      <c r="M56" s="111"/>
      <c r="N56" s="266" t="s">
        <v>255</v>
      </c>
      <c r="O56" s="267" t="s">
        <v>157</v>
      </c>
      <c r="P56" s="267" t="s">
        <v>142</v>
      </c>
      <c r="Q56" s="267" t="s">
        <v>153</v>
      </c>
      <c r="R56" s="267" t="s">
        <v>155</v>
      </c>
      <c r="S56" s="267" t="s">
        <v>154</v>
      </c>
      <c r="T56" s="282">
        <v>42683</v>
      </c>
      <c r="U56" s="267">
        <v>200</v>
      </c>
      <c r="V56" s="267">
        <v>0.33</v>
      </c>
      <c r="W56" s="267">
        <v>0.33</v>
      </c>
      <c r="X56" s="267">
        <v>7840</v>
      </c>
      <c r="Y56" s="267">
        <v>140</v>
      </c>
      <c r="Z56" s="284">
        <v>0.88500000000000001</v>
      </c>
      <c r="AA56" s="283" t="s">
        <v>213</v>
      </c>
      <c r="AR56" s="107"/>
      <c r="AS56" s="107"/>
      <c r="AT56" s="107"/>
      <c r="AU56" s="107"/>
      <c r="AV56" s="107"/>
      <c r="AW56" s="107"/>
      <c r="AX56" s="107"/>
      <c r="AY56" s="107"/>
      <c r="AZ56" s="107"/>
    </row>
    <row r="57" spans="1:52" ht="30" customHeight="1" x14ac:dyDescent="0.25">
      <c r="A57" s="111"/>
      <c r="B57" s="257"/>
      <c r="C57" s="110"/>
      <c r="D57" s="112"/>
      <c r="E57" s="112"/>
      <c r="F57" s="112"/>
      <c r="G57" s="178"/>
      <c r="H57" s="112"/>
      <c r="I57" s="112"/>
      <c r="J57" s="230"/>
      <c r="K57" s="213"/>
      <c r="L57" s="111"/>
      <c r="M57" s="111"/>
      <c r="N57" s="266" t="s">
        <v>256</v>
      </c>
      <c r="O57" s="267" t="s">
        <v>157</v>
      </c>
      <c r="P57" s="267" t="s">
        <v>142</v>
      </c>
      <c r="Q57" s="267" t="s">
        <v>153</v>
      </c>
      <c r="R57" s="267" t="s">
        <v>152</v>
      </c>
      <c r="S57" s="267" t="s">
        <v>154</v>
      </c>
      <c r="T57" s="282">
        <v>42683</v>
      </c>
      <c r="U57" s="267">
        <v>500</v>
      </c>
      <c r="V57" s="267">
        <v>0.94</v>
      </c>
      <c r="W57" s="267">
        <v>0.83</v>
      </c>
      <c r="X57" s="267">
        <v>7840</v>
      </c>
      <c r="Y57" s="267">
        <v>140</v>
      </c>
      <c r="Z57" s="267">
        <v>0.88539999999999996</v>
      </c>
      <c r="AA57" s="283" t="s">
        <v>213</v>
      </c>
      <c r="AR57" s="107"/>
      <c r="AS57" s="107"/>
      <c r="AT57" s="107"/>
      <c r="AU57" s="107"/>
      <c r="AV57" s="107"/>
      <c r="AW57" s="107"/>
      <c r="AX57" s="107"/>
      <c r="AY57" s="107"/>
      <c r="AZ57" s="107"/>
    </row>
    <row r="58" spans="1:52" ht="30" customHeight="1" thickBot="1" x14ac:dyDescent="0.3">
      <c r="A58" s="111"/>
      <c r="B58" s="258"/>
      <c r="C58" s="190"/>
      <c r="D58" s="190"/>
      <c r="E58" s="190"/>
      <c r="F58" s="206"/>
      <c r="G58" s="265"/>
      <c r="H58" s="190"/>
      <c r="I58" s="190"/>
      <c r="J58" s="215"/>
      <c r="K58" s="210"/>
      <c r="L58" s="111"/>
      <c r="M58" s="111"/>
      <c r="N58" s="266" t="s">
        <v>257</v>
      </c>
      <c r="O58" s="267" t="s">
        <v>157</v>
      </c>
      <c r="P58" s="267" t="s">
        <v>142</v>
      </c>
      <c r="Q58" s="267" t="s">
        <v>153</v>
      </c>
      <c r="R58" s="267" t="s">
        <v>152</v>
      </c>
      <c r="S58" s="267" t="s">
        <v>154</v>
      </c>
      <c r="T58" s="282">
        <v>42683</v>
      </c>
      <c r="U58" s="267">
        <v>1000</v>
      </c>
      <c r="V58" s="271">
        <v>0</v>
      </c>
      <c r="W58" s="267">
        <v>1.7</v>
      </c>
      <c r="X58" s="267">
        <v>7840</v>
      </c>
      <c r="Y58" s="267">
        <v>140</v>
      </c>
      <c r="Z58" s="267">
        <v>0.88449999999999995</v>
      </c>
      <c r="AA58" s="283" t="s">
        <v>213</v>
      </c>
      <c r="AR58" s="107"/>
      <c r="AS58" s="107"/>
      <c r="AT58" s="107"/>
      <c r="AU58" s="107"/>
      <c r="AV58" s="107"/>
      <c r="AW58" s="107"/>
      <c r="AX58" s="107"/>
      <c r="AY58" s="107"/>
      <c r="AZ58" s="107"/>
    </row>
    <row r="59" spans="1:52" ht="30" customHeight="1" x14ac:dyDescent="0.2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N59" s="266" t="s">
        <v>258</v>
      </c>
      <c r="O59" s="267" t="s">
        <v>157</v>
      </c>
      <c r="P59" s="267" t="s">
        <v>142</v>
      </c>
      <c r="Q59" s="267" t="s">
        <v>153</v>
      </c>
      <c r="R59" s="267" t="s">
        <v>152</v>
      </c>
      <c r="S59" s="267" t="s">
        <v>154</v>
      </c>
      <c r="T59" s="282">
        <v>42683</v>
      </c>
      <c r="U59" s="267">
        <v>2000</v>
      </c>
      <c r="V59" s="271">
        <v>3</v>
      </c>
      <c r="W59" s="267">
        <v>3.3</v>
      </c>
      <c r="X59" s="267">
        <v>7840</v>
      </c>
      <c r="Y59" s="267">
        <v>140</v>
      </c>
      <c r="Z59" s="267">
        <v>0.88429999999999997</v>
      </c>
      <c r="AA59" s="283" t="s">
        <v>213</v>
      </c>
      <c r="AR59" s="107"/>
      <c r="AS59" s="107"/>
      <c r="AT59" s="107"/>
      <c r="AU59" s="107"/>
      <c r="AV59" s="107"/>
      <c r="AW59" s="107"/>
      <c r="AX59" s="107"/>
      <c r="AY59" s="107"/>
      <c r="AZ59" s="107"/>
    </row>
    <row r="60" spans="1:52" ht="30" customHeight="1" x14ac:dyDescent="0.2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N60" s="266" t="s">
        <v>259</v>
      </c>
      <c r="O60" s="267" t="s">
        <v>157</v>
      </c>
      <c r="P60" s="267" t="s">
        <v>142</v>
      </c>
      <c r="Q60" s="267" t="s">
        <v>153</v>
      </c>
      <c r="R60" s="267" t="s">
        <v>155</v>
      </c>
      <c r="S60" s="267" t="s">
        <v>154</v>
      </c>
      <c r="T60" s="285">
        <v>42683</v>
      </c>
      <c r="U60" s="267">
        <v>2000</v>
      </c>
      <c r="V60" s="267">
        <v>3.9</v>
      </c>
      <c r="W60" s="267">
        <v>3.3</v>
      </c>
      <c r="X60" s="267">
        <v>7840</v>
      </c>
      <c r="Y60" s="267">
        <v>140</v>
      </c>
      <c r="Z60" s="267">
        <v>0.8841</v>
      </c>
      <c r="AA60" s="286" t="s">
        <v>213</v>
      </c>
      <c r="AP60" s="107"/>
      <c r="AQ60" s="194"/>
      <c r="AR60" s="107"/>
      <c r="AS60" s="107"/>
      <c r="AT60" s="107"/>
      <c r="AU60" s="107"/>
      <c r="AV60" s="107"/>
      <c r="AW60" s="107"/>
      <c r="AX60" s="107"/>
      <c r="AY60" s="107"/>
      <c r="AZ60" s="107"/>
    </row>
    <row r="61" spans="1:52" ht="30" customHeight="1" thickBot="1" x14ac:dyDescent="0.3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N61" s="274" t="s">
        <v>260</v>
      </c>
      <c r="O61" s="275" t="s">
        <v>157</v>
      </c>
      <c r="P61" s="275" t="s">
        <v>142</v>
      </c>
      <c r="Q61" s="275" t="s">
        <v>153</v>
      </c>
      <c r="R61" s="275" t="s">
        <v>152</v>
      </c>
      <c r="S61" s="278" t="s">
        <v>154</v>
      </c>
      <c r="T61" s="287">
        <v>42683</v>
      </c>
      <c r="U61" s="288">
        <v>5000</v>
      </c>
      <c r="V61" s="275">
        <v>7.7</v>
      </c>
      <c r="W61" s="275">
        <v>8.3000000000000007</v>
      </c>
      <c r="X61" s="275">
        <v>7840</v>
      </c>
      <c r="Y61" s="275">
        <v>140</v>
      </c>
      <c r="Z61" s="278">
        <v>0.88370000000000004</v>
      </c>
      <c r="AA61" s="279" t="s">
        <v>213</v>
      </c>
      <c r="AP61" s="107"/>
      <c r="AQ61" s="194"/>
      <c r="AR61" s="107"/>
      <c r="AS61" s="107"/>
      <c r="AT61" s="107"/>
      <c r="AU61" s="107"/>
      <c r="AV61" s="107"/>
      <c r="AW61" s="107"/>
      <c r="AX61" s="107"/>
      <c r="AY61" s="107"/>
      <c r="AZ61" s="107"/>
    </row>
    <row r="62" spans="1:52" ht="30" customHeight="1" thickBot="1" x14ac:dyDescent="0.3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07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89"/>
      <c r="AO62" s="189"/>
      <c r="AP62" s="194"/>
      <c r="AQ62" s="194"/>
      <c r="AR62" s="107"/>
      <c r="AS62" s="107"/>
      <c r="AT62" s="107"/>
      <c r="AU62" s="107"/>
      <c r="AV62" s="107"/>
      <c r="AW62" s="107"/>
      <c r="AX62" s="107"/>
      <c r="AY62" s="107"/>
      <c r="AZ62" s="107"/>
    </row>
    <row r="63" spans="1:52" ht="30" customHeight="1" x14ac:dyDescent="0.25">
      <c r="A63" s="111"/>
      <c r="B63" s="580" t="s">
        <v>292</v>
      </c>
      <c r="C63" s="581"/>
      <c r="D63" s="581"/>
      <c r="E63" s="581"/>
      <c r="F63" s="581"/>
      <c r="G63" s="581"/>
      <c r="H63" s="581"/>
      <c r="I63" s="581"/>
      <c r="J63" s="581"/>
      <c r="K63" s="582"/>
      <c r="L63" s="111"/>
      <c r="M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07"/>
      <c r="AW63" s="107"/>
      <c r="AX63" s="107"/>
      <c r="AY63" s="107"/>
      <c r="AZ63" s="107"/>
    </row>
    <row r="64" spans="1:52" ht="30" customHeight="1" thickBot="1" x14ac:dyDescent="0.3">
      <c r="A64" s="111"/>
      <c r="B64" s="617"/>
      <c r="C64" s="618"/>
      <c r="D64" s="618"/>
      <c r="E64" s="618"/>
      <c r="F64" s="618"/>
      <c r="G64" s="618"/>
      <c r="H64" s="618"/>
      <c r="I64" s="618"/>
      <c r="J64" s="618"/>
      <c r="K64" s="619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07"/>
      <c r="AW64" s="107"/>
      <c r="AX64" s="107"/>
      <c r="AY64" s="107"/>
      <c r="AZ64" s="107"/>
    </row>
    <row r="65" spans="1:52" ht="30" customHeight="1" thickBot="1" x14ac:dyDescent="0.3">
      <c r="A65" s="111"/>
      <c r="B65" s="595" t="s">
        <v>247</v>
      </c>
      <c r="C65" s="596"/>
      <c r="D65" s="596"/>
      <c r="E65" s="596"/>
      <c r="F65" s="596"/>
      <c r="G65" s="596"/>
      <c r="H65" s="596"/>
      <c r="I65" s="596"/>
      <c r="J65" s="596"/>
      <c r="K65" s="597"/>
      <c r="N65" s="580" t="s">
        <v>291</v>
      </c>
      <c r="O65" s="581"/>
      <c r="P65" s="581"/>
      <c r="Q65" s="581"/>
      <c r="R65" s="582"/>
      <c r="U65" s="623" t="s">
        <v>284</v>
      </c>
      <c r="V65" s="624"/>
      <c r="W65" s="625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07"/>
      <c r="AW65" s="107"/>
      <c r="AX65" s="107"/>
      <c r="AY65" s="107"/>
      <c r="AZ65" s="107"/>
    </row>
    <row r="66" spans="1:52" ht="30" customHeight="1" thickBot="1" x14ac:dyDescent="0.3">
      <c r="A66" s="111"/>
      <c r="B66" s="111"/>
      <c r="C66" s="621" t="s">
        <v>24</v>
      </c>
      <c r="D66" s="571" t="s">
        <v>234</v>
      </c>
      <c r="E66" s="571" t="s">
        <v>235</v>
      </c>
      <c r="F66" s="571" t="s">
        <v>236</v>
      </c>
      <c r="G66" s="571" t="s">
        <v>237</v>
      </c>
      <c r="H66" s="571" t="s">
        <v>238</v>
      </c>
      <c r="I66" s="571" t="s">
        <v>239</v>
      </c>
      <c r="J66" s="571" t="s">
        <v>33</v>
      </c>
      <c r="K66" s="573" t="s">
        <v>240</v>
      </c>
      <c r="N66" s="583"/>
      <c r="O66" s="584"/>
      <c r="P66" s="584"/>
      <c r="Q66" s="584"/>
      <c r="R66" s="585"/>
      <c r="U66" s="626"/>
      <c r="V66" s="627"/>
      <c r="W66" s="628"/>
      <c r="AB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07"/>
      <c r="AW66" s="107"/>
      <c r="AX66" s="107"/>
      <c r="AY66" s="107"/>
      <c r="AZ66" s="107"/>
    </row>
    <row r="67" spans="1:52" ht="30" customHeight="1" thickBot="1" x14ac:dyDescent="0.3">
      <c r="A67" s="111"/>
      <c r="B67" s="111"/>
      <c r="C67" s="622"/>
      <c r="D67" s="572"/>
      <c r="E67" s="572"/>
      <c r="F67" s="572"/>
      <c r="G67" s="572"/>
      <c r="H67" s="572"/>
      <c r="I67" s="572"/>
      <c r="J67" s="572"/>
      <c r="K67" s="574"/>
      <c r="N67" s="576" t="s">
        <v>4</v>
      </c>
      <c r="O67" s="635" t="s">
        <v>24</v>
      </c>
      <c r="P67" s="635" t="s">
        <v>43</v>
      </c>
      <c r="Q67" s="592" t="s">
        <v>194</v>
      </c>
      <c r="R67" s="620" t="s">
        <v>261</v>
      </c>
      <c r="U67" s="629" t="s">
        <v>269</v>
      </c>
      <c r="V67" s="630"/>
      <c r="W67" s="631"/>
      <c r="AB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07"/>
      <c r="AW67" s="107"/>
      <c r="AX67" s="107"/>
      <c r="AY67" s="107"/>
      <c r="AZ67" s="107"/>
    </row>
    <row r="68" spans="1:52" ht="39.950000000000003" customHeight="1" thickBot="1" x14ac:dyDescent="0.3">
      <c r="A68" s="111"/>
      <c r="B68" s="111"/>
      <c r="C68" s="218"/>
      <c r="D68" s="219"/>
      <c r="E68" s="219"/>
      <c r="F68" s="219"/>
      <c r="G68" s="219"/>
      <c r="H68" s="219"/>
      <c r="I68" s="219"/>
      <c r="J68" s="219"/>
      <c r="K68" s="220"/>
      <c r="L68" s="189"/>
      <c r="N68" s="576"/>
      <c r="O68" s="635"/>
      <c r="P68" s="635"/>
      <c r="Q68" s="592"/>
      <c r="R68" s="620"/>
      <c r="U68" s="297">
        <v>1</v>
      </c>
      <c r="V68" s="298" t="s">
        <v>0</v>
      </c>
      <c r="W68" s="540" t="s">
        <v>246</v>
      </c>
      <c r="AB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07"/>
      <c r="AW68" s="107"/>
      <c r="AX68" s="107"/>
      <c r="AY68" s="107"/>
      <c r="AZ68" s="107"/>
    </row>
    <row r="69" spans="1:52" ht="39.950000000000003" customHeight="1" x14ac:dyDescent="0.25">
      <c r="A69" s="111"/>
      <c r="B69" s="644" t="s">
        <v>301</v>
      </c>
      <c r="C69" s="640" t="s">
        <v>241</v>
      </c>
      <c r="D69" s="310">
        <v>2307140802024</v>
      </c>
      <c r="E69" s="311">
        <v>20.100000000000001</v>
      </c>
      <c r="F69" s="311">
        <v>0.1</v>
      </c>
      <c r="G69" s="312">
        <v>0</v>
      </c>
      <c r="H69" s="311">
        <v>0.2</v>
      </c>
      <c r="I69" s="311">
        <v>1.96</v>
      </c>
      <c r="J69" s="313">
        <v>42580</v>
      </c>
      <c r="K69" s="608" t="s">
        <v>293</v>
      </c>
      <c r="L69" s="189"/>
      <c r="N69" s="198"/>
      <c r="O69" s="199"/>
      <c r="P69" s="199"/>
      <c r="Q69" s="199"/>
      <c r="R69" s="200"/>
      <c r="U69" s="299" t="s">
        <v>272</v>
      </c>
      <c r="V69" s="300" t="s">
        <v>273</v>
      </c>
      <c r="W69" s="541" t="s">
        <v>270</v>
      </c>
      <c r="AB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07"/>
      <c r="AW69" s="107"/>
      <c r="AX69" s="107"/>
      <c r="AY69" s="107"/>
      <c r="AZ69" s="107"/>
    </row>
    <row r="70" spans="1:52" ht="39.950000000000003" customHeight="1" x14ac:dyDescent="0.25">
      <c r="A70" s="111"/>
      <c r="B70" s="637"/>
      <c r="C70" s="641"/>
      <c r="D70" s="310">
        <v>2307140802024</v>
      </c>
      <c r="E70" s="311">
        <v>50.4</v>
      </c>
      <c r="F70" s="311">
        <v>0.1</v>
      </c>
      <c r="G70" s="311">
        <v>-0.4</v>
      </c>
      <c r="H70" s="311">
        <v>1.7</v>
      </c>
      <c r="I70" s="311">
        <v>1.96</v>
      </c>
      <c r="J70" s="313">
        <v>42586</v>
      </c>
      <c r="K70" s="609"/>
      <c r="L70" s="189"/>
      <c r="N70" s="289">
        <v>1</v>
      </c>
      <c r="O70" s="290" t="s">
        <v>117</v>
      </c>
      <c r="P70" s="291">
        <v>31301284</v>
      </c>
      <c r="Q70" s="291">
        <v>1E-3</v>
      </c>
      <c r="R70" s="270" t="s">
        <v>203</v>
      </c>
      <c r="U70" s="297">
        <v>1</v>
      </c>
      <c r="V70" s="301">
        <v>0.3</v>
      </c>
      <c r="W70" s="542">
        <v>1</v>
      </c>
      <c r="AB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07"/>
      <c r="AW70" s="107"/>
      <c r="AX70" s="107"/>
      <c r="AY70" s="107"/>
      <c r="AZ70" s="107"/>
    </row>
    <row r="71" spans="1:52" ht="39.950000000000003" customHeight="1" x14ac:dyDescent="0.25">
      <c r="A71" s="111"/>
      <c r="B71" s="638"/>
      <c r="C71" s="642"/>
      <c r="D71" s="310">
        <v>2307140802024</v>
      </c>
      <c r="E71" s="311">
        <v>753.1</v>
      </c>
      <c r="F71" s="311">
        <v>0.1</v>
      </c>
      <c r="G71" s="311">
        <v>-0.74099999999999999</v>
      </c>
      <c r="H71" s="311">
        <v>6.4000000000000001E-2</v>
      </c>
      <c r="I71" s="311">
        <v>2</v>
      </c>
      <c r="J71" s="313">
        <v>42625</v>
      </c>
      <c r="K71" s="610"/>
      <c r="L71" s="189"/>
      <c r="N71" s="289">
        <v>2</v>
      </c>
      <c r="O71" s="290" t="s">
        <v>144</v>
      </c>
      <c r="P71" s="291" t="s">
        <v>120</v>
      </c>
      <c r="Q71" s="291">
        <v>1.0000000000000001E-5</v>
      </c>
      <c r="R71" s="270" t="s">
        <v>204</v>
      </c>
      <c r="U71" s="297">
        <v>2</v>
      </c>
      <c r="V71" s="302">
        <v>0.4</v>
      </c>
      <c r="W71" s="541">
        <v>1.2</v>
      </c>
      <c r="AB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07"/>
      <c r="AW71" s="107"/>
      <c r="AX71" s="107"/>
      <c r="AY71" s="107"/>
      <c r="AZ71" s="107"/>
    </row>
    <row r="72" spans="1:52" ht="39.950000000000003" customHeight="1" x14ac:dyDescent="0.25">
      <c r="A72" s="111"/>
      <c r="B72" s="314"/>
      <c r="C72" s="315"/>
      <c r="D72" s="316"/>
      <c r="E72" s="311"/>
      <c r="F72" s="311"/>
      <c r="G72" s="311"/>
      <c r="H72" s="311"/>
      <c r="I72" s="311"/>
      <c r="J72" s="313"/>
      <c r="K72" s="317"/>
      <c r="L72" s="189"/>
      <c r="N72" s="289">
        <v>3</v>
      </c>
      <c r="O72" s="290" t="s">
        <v>117</v>
      </c>
      <c r="P72" s="291">
        <v>31301283</v>
      </c>
      <c r="Q72" s="292">
        <v>1E-3</v>
      </c>
      <c r="R72" s="270" t="s">
        <v>205</v>
      </c>
      <c r="U72" s="297">
        <v>2</v>
      </c>
      <c r="V72" s="302">
        <v>0.4</v>
      </c>
      <c r="W72" s="541">
        <v>1.2</v>
      </c>
      <c r="AB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07"/>
      <c r="AW72" s="107"/>
      <c r="AX72" s="107"/>
      <c r="AY72" s="107"/>
      <c r="AZ72" s="107"/>
    </row>
    <row r="73" spans="1:52" ht="39.950000000000003" customHeight="1" x14ac:dyDescent="0.25">
      <c r="A73" s="111"/>
      <c r="B73" s="636" t="s">
        <v>302</v>
      </c>
      <c r="C73" s="640" t="s">
        <v>241</v>
      </c>
      <c r="D73" s="310">
        <v>2607140802024</v>
      </c>
      <c r="E73" s="311">
        <v>20.100000000000001</v>
      </c>
      <c r="F73" s="311">
        <v>0.1</v>
      </c>
      <c r="G73" s="312">
        <v>0</v>
      </c>
      <c r="H73" s="311">
        <v>0.2</v>
      </c>
      <c r="I73" s="311">
        <v>1.96</v>
      </c>
      <c r="J73" s="313">
        <v>42580</v>
      </c>
      <c r="K73" s="577" t="s">
        <v>263</v>
      </c>
      <c r="N73" s="289">
        <v>4</v>
      </c>
      <c r="O73" s="290" t="s">
        <v>117</v>
      </c>
      <c r="P73" s="291">
        <v>34508523</v>
      </c>
      <c r="Q73" s="291">
        <v>0.01</v>
      </c>
      <c r="R73" s="270" t="s">
        <v>262</v>
      </c>
      <c r="U73" s="297">
        <v>5</v>
      </c>
      <c r="V73" s="302">
        <v>0.5</v>
      </c>
      <c r="W73" s="541">
        <v>1.6</v>
      </c>
      <c r="AB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07"/>
      <c r="AW73" s="107"/>
      <c r="AX73" s="107"/>
      <c r="AY73" s="107"/>
      <c r="AZ73" s="107"/>
    </row>
    <row r="74" spans="1:52" ht="39.950000000000003" customHeight="1" x14ac:dyDescent="0.25">
      <c r="A74" s="111"/>
      <c r="B74" s="637"/>
      <c r="C74" s="641"/>
      <c r="D74" s="310">
        <v>2607140802024</v>
      </c>
      <c r="E74" s="311">
        <v>50.6</v>
      </c>
      <c r="F74" s="311">
        <v>0.1</v>
      </c>
      <c r="G74" s="311">
        <v>-0.6</v>
      </c>
      <c r="H74" s="311">
        <v>1.7</v>
      </c>
      <c r="I74" s="311">
        <v>1.96</v>
      </c>
      <c r="J74" s="313">
        <v>42586</v>
      </c>
      <c r="K74" s="577"/>
      <c r="N74" s="289">
        <v>5</v>
      </c>
      <c r="O74" s="290" t="s">
        <v>117</v>
      </c>
      <c r="P74" s="291">
        <v>29605076</v>
      </c>
      <c r="Q74" s="293">
        <v>0.1</v>
      </c>
      <c r="R74" s="270" t="s">
        <v>206</v>
      </c>
      <c r="U74" s="297">
        <v>10</v>
      </c>
      <c r="V74" s="302">
        <v>0.6</v>
      </c>
      <c r="W74" s="541">
        <v>2</v>
      </c>
      <c r="AB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07"/>
      <c r="AW74" s="107"/>
      <c r="AX74" s="107"/>
      <c r="AY74" s="107"/>
      <c r="AZ74" s="107"/>
    </row>
    <row r="75" spans="1:52" ht="30" customHeight="1" thickBot="1" x14ac:dyDescent="0.3">
      <c r="A75" s="111"/>
      <c r="B75" s="638"/>
      <c r="C75" s="642"/>
      <c r="D75" s="310">
        <v>2607140802024</v>
      </c>
      <c r="E75" s="311">
        <v>753.2</v>
      </c>
      <c r="F75" s="311">
        <v>0.1</v>
      </c>
      <c r="G75" s="311">
        <v>-0.64100000000000001</v>
      </c>
      <c r="H75" s="311">
        <v>6.4000000000000001E-2</v>
      </c>
      <c r="I75" s="311">
        <v>2</v>
      </c>
      <c r="J75" s="313">
        <v>42625</v>
      </c>
      <c r="K75" s="577"/>
      <c r="L75" s="111"/>
      <c r="N75" s="294">
        <v>6</v>
      </c>
      <c r="O75" s="295" t="s">
        <v>117</v>
      </c>
      <c r="P75" s="296">
        <v>29605077</v>
      </c>
      <c r="Q75" s="296">
        <v>0.1</v>
      </c>
      <c r="R75" s="279" t="s">
        <v>207</v>
      </c>
      <c r="U75" s="297">
        <v>20</v>
      </c>
      <c r="V75" s="301">
        <v>0.8</v>
      </c>
      <c r="W75" s="541">
        <v>2.5</v>
      </c>
      <c r="AB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07"/>
      <c r="AW75" s="107"/>
      <c r="AX75" s="107"/>
      <c r="AY75" s="107"/>
      <c r="AZ75" s="107"/>
    </row>
    <row r="76" spans="1:52" ht="30" customHeight="1" x14ac:dyDescent="0.25">
      <c r="A76" s="111"/>
      <c r="B76" s="314"/>
      <c r="C76" s="267"/>
      <c r="D76" s="316"/>
      <c r="E76" s="311"/>
      <c r="F76" s="311"/>
      <c r="G76" s="311"/>
      <c r="H76" s="311"/>
      <c r="I76" s="311"/>
      <c r="J76" s="313"/>
      <c r="K76" s="317"/>
      <c r="M76" s="111"/>
      <c r="N76" s="111"/>
      <c r="O76" s="111"/>
      <c r="U76" s="297">
        <v>20</v>
      </c>
      <c r="V76" s="303">
        <v>0.8</v>
      </c>
      <c r="W76" s="541">
        <v>2.5</v>
      </c>
      <c r="AB76" s="111"/>
      <c r="AM76" s="111"/>
      <c r="AN76" s="111"/>
      <c r="AY76" s="107"/>
      <c r="AZ76" s="107"/>
    </row>
    <row r="77" spans="1:52" ht="30" customHeight="1" x14ac:dyDescent="0.25">
      <c r="A77" s="111"/>
      <c r="B77" s="636" t="s">
        <v>303</v>
      </c>
      <c r="C77" s="640" t="s">
        <v>241</v>
      </c>
      <c r="D77" s="310">
        <v>2207140802024</v>
      </c>
      <c r="E77" s="312">
        <v>20</v>
      </c>
      <c r="F77" s="311">
        <v>0.1</v>
      </c>
      <c r="G77" s="311">
        <v>0.1</v>
      </c>
      <c r="H77" s="311">
        <v>0.2</v>
      </c>
      <c r="I77" s="311">
        <v>1.96</v>
      </c>
      <c r="J77" s="313">
        <v>42586</v>
      </c>
      <c r="K77" s="577" t="s">
        <v>294</v>
      </c>
      <c r="L77" s="111"/>
      <c r="Q77" s="111"/>
      <c r="R77" s="111"/>
      <c r="U77" s="297">
        <v>50</v>
      </c>
      <c r="V77" s="303">
        <v>1</v>
      </c>
      <c r="W77" s="542">
        <v>3</v>
      </c>
      <c r="AB77" s="111"/>
      <c r="AM77" s="111"/>
      <c r="AN77" s="111"/>
      <c r="AY77" s="107"/>
      <c r="AZ77" s="107"/>
    </row>
    <row r="78" spans="1:52" ht="30" customHeight="1" thickBot="1" x14ac:dyDescent="0.3">
      <c r="A78" s="111"/>
      <c r="B78" s="637"/>
      <c r="C78" s="641"/>
      <c r="D78" s="310">
        <v>2207140802024</v>
      </c>
      <c r="E78" s="311">
        <v>50.5</v>
      </c>
      <c r="F78" s="311">
        <v>0.1</v>
      </c>
      <c r="G78" s="311">
        <v>-0.5</v>
      </c>
      <c r="H78" s="311">
        <v>1.7</v>
      </c>
      <c r="I78" s="311">
        <v>1.96</v>
      </c>
      <c r="J78" s="313">
        <v>42586</v>
      </c>
      <c r="K78" s="577"/>
      <c r="U78" s="297">
        <v>100</v>
      </c>
      <c r="V78" s="304">
        <v>1.6</v>
      </c>
      <c r="W78" s="542">
        <v>5</v>
      </c>
      <c r="AB78" s="111"/>
      <c r="AM78" s="111"/>
      <c r="AN78" s="111"/>
      <c r="AY78" s="107"/>
      <c r="AZ78" s="107"/>
    </row>
    <row r="79" spans="1:52" ht="30" customHeight="1" x14ac:dyDescent="0.25">
      <c r="A79" s="111"/>
      <c r="B79" s="638"/>
      <c r="C79" s="642"/>
      <c r="D79" s="310">
        <v>2207140802024</v>
      </c>
      <c r="E79" s="311">
        <v>753.2</v>
      </c>
      <c r="F79" s="311">
        <v>0.1</v>
      </c>
      <c r="G79" s="311">
        <v>-0.64100000000000001</v>
      </c>
      <c r="H79" s="311">
        <v>6.4000000000000001E-2</v>
      </c>
      <c r="I79" s="311">
        <v>2</v>
      </c>
      <c r="J79" s="313">
        <v>42625</v>
      </c>
      <c r="K79" s="577"/>
      <c r="N79" s="623" t="s">
        <v>227</v>
      </c>
      <c r="O79" s="624"/>
      <c r="P79" s="624"/>
      <c r="Q79" s="624"/>
      <c r="R79" s="625"/>
      <c r="U79" s="297">
        <v>200</v>
      </c>
      <c r="V79" s="304">
        <v>1.6</v>
      </c>
      <c r="W79" s="541">
        <v>10</v>
      </c>
      <c r="AB79" s="111"/>
      <c r="AM79" s="111"/>
      <c r="AN79" s="111"/>
      <c r="AY79" s="107"/>
      <c r="AZ79" s="107"/>
    </row>
    <row r="80" spans="1:52" ht="46.5" customHeight="1" x14ac:dyDescent="0.25">
      <c r="A80" s="111"/>
      <c r="B80" s="314"/>
      <c r="C80" s="267"/>
      <c r="D80" s="316"/>
      <c r="E80" s="311"/>
      <c r="F80" s="311"/>
      <c r="G80" s="311"/>
      <c r="H80" s="311"/>
      <c r="I80" s="311"/>
      <c r="J80" s="313"/>
      <c r="K80" s="317"/>
      <c r="N80" s="632"/>
      <c r="O80" s="633"/>
      <c r="P80" s="633"/>
      <c r="Q80" s="633"/>
      <c r="R80" s="634"/>
      <c r="U80" s="297">
        <v>200</v>
      </c>
      <c r="V80" s="304">
        <v>1.6</v>
      </c>
      <c r="W80" s="541">
        <v>10</v>
      </c>
      <c r="AB80" s="111"/>
      <c r="AM80" s="111"/>
      <c r="AN80" s="111"/>
      <c r="AY80" s="107"/>
      <c r="AZ80" s="107"/>
    </row>
    <row r="81" spans="1:52" ht="30" customHeight="1" x14ac:dyDescent="0.25">
      <c r="A81" s="107"/>
      <c r="B81" s="636" t="s">
        <v>304</v>
      </c>
      <c r="C81" s="640" t="s">
        <v>241</v>
      </c>
      <c r="D81" s="310">
        <v>19506160802033</v>
      </c>
      <c r="E81" s="311">
        <v>28.1</v>
      </c>
      <c r="F81" s="311">
        <v>0.1</v>
      </c>
      <c r="G81" s="311">
        <v>0.1</v>
      </c>
      <c r="H81" s="311">
        <v>1.5</v>
      </c>
      <c r="I81" s="311">
        <v>2</v>
      </c>
      <c r="J81" s="313">
        <v>42674</v>
      </c>
      <c r="K81" s="606" t="s">
        <v>306</v>
      </c>
      <c r="N81" s="575" t="s">
        <v>4</v>
      </c>
      <c r="O81" s="565" t="s">
        <v>229</v>
      </c>
      <c r="P81" s="566"/>
      <c r="Q81" s="566"/>
      <c r="R81" s="567"/>
      <c r="U81" s="297">
        <v>500</v>
      </c>
      <c r="V81" s="304">
        <v>8</v>
      </c>
      <c r="W81" s="541">
        <v>25</v>
      </c>
      <c r="AB81" s="111"/>
      <c r="AM81" s="111"/>
      <c r="AN81" s="111"/>
      <c r="AY81" s="107"/>
      <c r="AZ81" s="107"/>
    </row>
    <row r="82" spans="1:52" ht="30" customHeight="1" x14ac:dyDescent="0.25">
      <c r="A82" s="107"/>
      <c r="B82" s="637"/>
      <c r="C82" s="641"/>
      <c r="D82" s="310">
        <v>19506160802033</v>
      </c>
      <c r="E82" s="311">
        <v>59.9</v>
      </c>
      <c r="F82" s="311">
        <v>0.1</v>
      </c>
      <c r="G82" s="311">
        <v>0.47</v>
      </c>
      <c r="H82" s="311">
        <v>1.6</v>
      </c>
      <c r="I82" s="311">
        <v>2</v>
      </c>
      <c r="J82" s="313">
        <v>42674</v>
      </c>
      <c r="K82" s="606"/>
      <c r="N82" s="575"/>
      <c r="O82" s="568"/>
      <c r="P82" s="569"/>
      <c r="Q82" s="569"/>
      <c r="R82" s="570"/>
      <c r="U82" s="305" t="s">
        <v>221</v>
      </c>
      <c r="V82" s="304">
        <v>16</v>
      </c>
      <c r="W82" s="541">
        <v>50</v>
      </c>
      <c r="AB82" s="111"/>
      <c r="AM82" s="111"/>
      <c r="AN82" s="111"/>
      <c r="AY82" s="107"/>
      <c r="AZ82" s="107"/>
    </row>
    <row r="83" spans="1:52" ht="30" customHeight="1" x14ac:dyDescent="0.25">
      <c r="A83" s="203"/>
      <c r="B83" s="638"/>
      <c r="C83" s="642"/>
      <c r="D83" s="310">
        <v>19506160802033</v>
      </c>
      <c r="E83" s="311">
        <v>1099.8</v>
      </c>
      <c r="F83" s="311">
        <v>0.1</v>
      </c>
      <c r="G83" s="311">
        <v>-0.4</v>
      </c>
      <c r="H83" s="311">
        <v>0.17</v>
      </c>
      <c r="I83" s="311">
        <v>2</v>
      </c>
      <c r="J83" s="313">
        <v>42671</v>
      </c>
      <c r="K83" s="606"/>
      <c r="N83" s="202"/>
      <c r="O83" s="189"/>
      <c r="P83" s="107"/>
      <c r="Q83" s="189"/>
      <c r="R83" s="225"/>
      <c r="U83" s="305" t="s">
        <v>222</v>
      </c>
      <c r="V83" s="304">
        <v>30</v>
      </c>
      <c r="W83" s="541">
        <v>100</v>
      </c>
      <c r="AB83" s="111"/>
      <c r="AM83" s="111"/>
      <c r="AN83" s="111"/>
      <c r="AY83" s="107"/>
      <c r="AZ83" s="107"/>
    </row>
    <row r="84" spans="1:52" ht="30" customHeight="1" x14ac:dyDescent="0.25">
      <c r="A84" s="203"/>
      <c r="B84" s="289"/>
      <c r="C84" s="311"/>
      <c r="D84" s="316"/>
      <c r="E84" s="311"/>
      <c r="F84" s="311"/>
      <c r="G84" s="311"/>
      <c r="H84" s="311"/>
      <c r="I84" s="311"/>
      <c r="J84" s="313"/>
      <c r="K84" s="317"/>
      <c r="N84" s="308" t="s">
        <v>264</v>
      </c>
      <c r="O84" s="648" t="s">
        <v>230</v>
      </c>
      <c r="P84" s="650"/>
      <c r="Q84" s="648" t="s">
        <v>276</v>
      </c>
      <c r="R84" s="649"/>
      <c r="U84" s="305" t="s">
        <v>222</v>
      </c>
      <c r="V84" s="304">
        <v>30</v>
      </c>
      <c r="W84" s="541">
        <v>100</v>
      </c>
      <c r="AB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07"/>
      <c r="AW84" s="107"/>
      <c r="AX84" s="107"/>
      <c r="AY84" s="107"/>
      <c r="AZ84" s="107"/>
    </row>
    <row r="85" spans="1:52" ht="30" customHeight="1" x14ac:dyDescent="0.25">
      <c r="A85" s="203"/>
      <c r="B85" s="636" t="s">
        <v>305</v>
      </c>
      <c r="C85" s="640" t="s">
        <v>241</v>
      </c>
      <c r="D85" s="310">
        <v>19406160802033</v>
      </c>
      <c r="E85" s="311">
        <v>20.100000000000001</v>
      </c>
      <c r="F85" s="311">
        <v>0.1</v>
      </c>
      <c r="G85" s="311">
        <v>-0.1</v>
      </c>
      <c r="H85" s="311">
        <v>1.5</v>
      </c>
      <c r="I85" s="311">
        <v>2</v>
      </c>
      <c r="J85" s="313">
        <v>42676</v>
      </c>
      <c r="K85" s="606" t="s">
        <v>307</v>
      </c>
      <c r="N85" s="308" t="s">
        <v>265</v>
      </c>
      <c r="O85" s="648" t="s">
        <v>231</v>
      </c>
      <c r="P85" s="650"/>
      <c r="Q85" s="648" t="s">
        <v>277</v>
      </c>
      <c r="R85" s="649"/>
      <c r="U85" s="305" t="s">
        <v>223</v>
      </c>
      <c r="V85" s="304">
        <v>80</v>
      </c>
      <c r="W85" s="541">
        <v>250</v>
      </c>
      <c r="AB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07"/>
      <c r="AW85" s="107"/>
      <c r="AX85" s="107"/>
      <c r="AY85" s="107"/>
      <c r="AZ85" s="107"/>
    </row>
    <row r="86" spans="1:52" ht="30" customHeight="1" x14ac:dyDescent="0.25">
      <c r="A86" s="203"/>
      <c r="B86" s="637"/>
      <c r="C86" s="641"/>
      <c r="D86" s="310">
        <v>19406160802033</v>
      </c>
      <c r="E86" s="311">
        <v>49.8</v>
      </c>
      <c r="F86" s="311">
        <v>0.1</v>
      </c>
      <c r="G86" s="311">
        <v>0.63</v>
      </c>
      <c r="H86" s="311">
        <v>1.6</v>
      </c>
      <c r="I86" s="311">
        <v>2</v>
      </c>
      <c r="J86" s="313">
        <v>42674</v>
      </c>
      <c r="K86" s="606"/>
      <c r="N86" s="308" t="s">
        <v>266</v>
      </c>
      <c r="O86" s="648" t="s">
        <v>232</v>
      </c>
      <c r="P86" s="650"/>
      <c r="Q86" s="648" t="s">
        <v>278</v>
      </c>
      <c r="R86" s="649"/>
      <c r="U86" s="305" t="s">
        <v>224</v>
      </c>
      <c r="V86" s="304">
        <v>160</v>
      </c>
      <c r="W86" s="541">
        <v>500</v>
      </c>
      <c r="AB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07"/>
      <c r="AW86" s="107"/>
      <c r="AX86" s="107"/>
      <c r="AY86" s="107"/>
      <c r="AZ86" s="107"/>
    </row>
    <row r="87" spans="1:52" ht="30" customHeight="1" thickBot="1" x14ac:dyDescent="0.3">
      <c r="A87" s="203"/>
      <c r="B87" s="639"/>
      <c r="C87" s="643"/>
      <c r="D87" s="318">
        <v>19406160802033</v>
      </c>
      <c r="E87" s="319">
        <v>724.6</v>
      </c>
      <c r="F87" s="319">
        <v>0.1</v>
      </c>
      <c r="G87" s="319">
        <v>-0.5</v>
      </c>
      <c r="H87" s="319">
        <v>0.17</v>
      </c>
      <c r="I87" s="319">
        <v>2</v>
      </c>
      <c r="J87" s="320">
        <v>42671</v>
      </c>
      <c r="K87" s="607"/>
      <c r="N87" s="309" t="s">
        <v>267</v>
      </c>
      <c r="O87" s="645" t="s">
        <v>233</v>
      </c>
      <c r="P87" s="646"/>
      <c r="Q87" s="645" t="s">
        <v>279</v>
      </c>
      <c r="R87" s="647"/>
      <c r="U87" s="306" t="s">
        <v>268</v>
      </c>
      <c r="V87" s="307">
        <v>300</v>
      </c>
      <c r="W87" s="208">
        <v>1000</v>
      </c>
      <c r="AB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07"/>
      <c r="AW87" s="107"/>
      <c r="AX87" s="107"/>
      <c r="AY87" s="107"/>
      <c r="AZ87" s="107"/>
    </row>
    <row r="88" spans="1:52" ht="30" customHeight="1" x14ac:dyDescent="0.25">
      <c r="A88" s="203"/>
      <c r="AB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07"/>
      <c r="AW88" s="107"/>
      <c r="AX88" s="107"/>
      <c r="AY88" s="107"/>
      <c r="AZ88" s="107"/>
    </row>
    <row r="89" spans="1:52" ht="30" customHeight="1" thickBot="1" x14ac:dyDescent="0.3">
      <c r="G89" s="223" t="s">
        <v>298</v>
      </c>
      <c r="H89" s="219" t="s">
        <v>300</v>
      </c>
      <c r="I89" s="224" t="s">
        <v>299</v>
      </c>
      <c r="AB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07"/>
      <c r="AW89" s="107"/>
      <c r="AX89" s="107"/>
      <c r="AY89" s="107"/>
      <c r="AZ89" s="107"/>
    </row>
    <row r="90" spans="1:52" ht="30" customHeight="1" x14ac:dyDescent="0.25">
      <c r="F90" s="321" t="s">
        <v>297</v>
      </c>
      <c r="G90" s="322">
        <v>0.2</v>
      </c>
      <c r="H90" s="322">
        <v>1.7</v>
      </c>
      <c r="I90" s="323">
        <v>6.4000000000000001E-2</v>
      </c>
      <c r="AB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07"/>
      <c r="AW90" s="107"/>
      <c r="AX90" s="107"/>
      <c r="AY90" s="107"/>
      <c r="AZ90" s="107"/>
    </row>
    <row r="91" spans="1:52" ht="30" customHeight="1" x14ac:dyDescent="0.25">
      <c r="F91" s="308" t="s">
        <v>244</v>
      </c>
      <c r="G91" s="324">
        <v>0.2</v>
      </c>
      <c r="H91" s="324">
        <v>1.7</v>
      </c>
      <c r="I91" s="325">
        <v>6.4000000000000001E-2</v>
      </c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07"/>
      <c r="AW91" s="107"/>
      <c r="AX91" s="107"/>
      <c r="AY91" s="107"/>
      <c r="AZ91" s="107"/>
    </row>
    <row r="92" spans="1:52" ht="30" customHeight="1" x14ac:dyDescent="0.25">
      <c r="F92" s="308" t="s">
        <v>245</v>
      </c>
      <c r="G92" s="324">
        <v>0.2</v>
      </c>
      <c r="H92" s="324">
        <v>1.7</v>
      </c>
      <c r="I92" s="325">
        <v>6.4000000000000001E-2</v>
      </c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07"/>
      <c r="AW92" s="107"/>
      <c r="AX92" s="107"/>
      <c r="AY92" s="107"/>
      <c r="AZ92" s="107"/>
    </row>
    <row r="93" spans="1:52" ht="30" customHeight="1" x14ac:dyDescent="0.25">
      <c r="F93" s="308" t="s">
        <v>242</v>
      </c>
      <c r="G93" s="324">
        <v>1.5</v>
      </c>
      <c r="H93" s="324">
        <v>1.6</v>
      </c>
      <c r="I93" s="325">
        <v>0.17</v>
      </c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07"/>
      <c r="AW93" s="107"/>
      <c r="AX93" s="107"/>
      <c r="AY93" s="107"/>
      <c r="AZ93" s="107"/>
    </row>
    <row r="94" spans="1:52" ht="30" customHeight="1" thickBot="1" x14ac:dyDescent="0.3">
      <c r="A94" s="203"/>
      <c r="F94" s="309" t="s">
        <v>243</v>
      </c>
      <c r="G94" s="326">
        <v>1.5</v>
      </c>
      <c r="H94" s="326">
        <v>1.6</v>
      </c>
      <c r="I94" s="327">
        <v>0.17</v>
      </c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07"/>
      <c r="AW94" s="107"/>
      <c r="AX94" s="107"/>
      <c r="AY94" s="107"/>
      <c r="AZ94" s="107"/>
    </row>
    <row r="95" spans="1:52" ht="30" customHeight="1" x14ac:dyDescent="0.25">
      <c r="A95" s="203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07"/>
      <c r="AW95" s="107"/>
      <c r="AX95" s="107"/>
      <c r="AY95" s="107"/>
      <c r="AZ95" s="107"/>
    </row>
    <row r="96" spans="1:52" ht="30" customHeight="1" x14ac:dyDescent="0.25">
      <c r="A96" s="203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07"/>
      <c r="AW96" s="107"/>
      <c r="AX96" s="107"/>
      <c r="AY96" s="107"/>
      <c r="AZ96" s="107"/>
    </row>
    <row r="97" spans="1:52" ht="30" customHeight="1" x14ac:dyDescent="0.25">
      <c r="A97" s="203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07"/>
      <c r="AW97" s="107"/>
      <c r="AX97" s="107"/>
      <c r="AY97" s="107"/>
      <c r="AZ97" s="107"/>
    </row>
    <row r="98" spans="1:52" ht="30" customHeight="1" x14ac:dyDescent="0.25">
      <c r="A98" s="203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07"/>
      <c r="AW98" s="107"/>
      <c r="AX98" s="107"/>
      <c r="AY98" s="107"/>
      <c r="AZ98" s="107"/>
    </row>
    <row r="99" spans="1:52" ht="30" customHeight="1" x14ac:dyDescent="0.25">
      <c r="A99" s="203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07"/>
      <c r="AW99" s="107"/>
      <c r="AX99" s="107"/>
      <c r="AY99" s="107"/>
      <c r="AZ99" s="107"/>
    </row>
    <row r="100" spans="1:52" ht="30" customHeight="1" x14ac:dyDescent="0.25">
      <c r="A100" s="203"/>
      <c r="M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07"/>
      <c r="AW100" s="107"/>
      <c r="AX100" s="107"/>
      <c r="AY100" s="107"/>
      <c r="AZ100" s="107"/>
    </row>
    <row r="101" spans="1:52" ht="30" customHeight="1" x14ac:dyDescent="0.25">
      <c r="A101" s="203"/>
      <c r="L101" s="111"/>
      <c r="M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07"/>
      <c r="AW101" s="107"/>
      <c r="AX101" s="107"/>
      <c r="AY101" s="107"/>
      <c r="AZ101" s="107"/>
    </row>
    <row r="102" spans="1:52" ht="30" customHeight="1" x14ac:dyDescent="0.25">
      <c r="A102" s="111"/>
      <c r="M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</row>
    <row r="103" spans="1:52" ht="30" customHeight="1" x14ac:dyDescent="0.25">
      <c r="A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</row>
    <row r="104" spans="1:52" ht="30" customHeight="1" x14ac:dyDescent="0.25">
      <c r="A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</row>
    <row r="105" spans="1:52" ht="30" customHeight="1" x14ac:dyDescent="0.25">
      <c r="A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</row>
    <row r="106" spans="1:52" ht="30" customHeight="1" x14ac:dyDescent="0.25">
      <c r="A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</row>
    <row r="107" spans="1:52" ht="30" customHeight="1" x14ac:dyDescent="0.2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</row>
    <row r="108" spans="1:52" ht="30" customHeight="1" x14ac:dyDescent="0.2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</row>
    <row r="109" spans="1:52" ht="35.1" customHeight="1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</row>
    <row r="110" spans="1:52" ht="35.1" customHeight="1" x14ac:dyDescent="0.2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</row>
    <row r="190" spans="61:64" ht="35.1" customHeight="1" x14ac:dyDescent="0.25">
      <c r="BI190" s="204"/>
      <c r="BJ190" s="204"/>
      <c r="BK190" s="204"/>
      <c r="BL190" s="204"/>
    </row>
    <row r="191" spans="61:64" ht="35.1" customHeight="1" x14ac:dyDescent="0.25">
      <c r="BI191" s="204"/>
      <c r="BJ191" s="204"/>
      <c r="BK191" s="204"/>
      <c r="BL191" s="204"/>
    </row>
    <row r="192" spans="61:64" ht="35.1" customHeight="1" x14ac:dyDescent="0.25">
      <c r="BI192" s="204"/>
      <c r="BJ192" s="204"/>
      <c r="BK192" s="204"/>
      <c r="BL192" s="204"/>
    </row>
    <row r="193" spans="61:64" ht="35.1" customHeight="1" x14ac:dyDescent="0.25">
      <c r="BI193" s="204"/>
      <c r="BJ193" s="204"/>
      <c r="BK193" s="204"/>
      <c r="BL193" s="204"/>
    </row>
  </sheetData>
  <sheetProtection algorithmName="SHA-512" hashValue="wDG8umJR2ZOpWVhhyhxAouwFyuRRcp3b9+DrYRdlNX9FZsY20xbfnuK6HtSfxHrbzrmpf81bNSJtuwKTJcMJ8A==" saltValue="oQ9btszXrSFAHsP0X6JyXg==" spinCount="100000" sheet="1" objects="1" scenarios="1"/>
  <mergeCells count="81">
    <mergeCell ref="O87:P87"/>
    <mergeCell ref="Q87:R87"/>
    <mergeCell ref="Q84:R84"/>
    <mergeCell ref="O84:P84"/>
    <mergeCell ref="O85:P85"/>
    <mergeCell ref="Q85:R85"/>
    <mergeCell ref="O86:P86"/>
    <mergeCell ref="Q86:R86"/>
    <mergeCell ref="B81:B83"/>
    <mergeCell ref="B85:B87"/>
    <mergeCell ref="C69:C71"/>
    <mergeCell ref="C73:C75"/>
    <mergeCell ref="C77:C79"/>
    <mergeCell ref="C81:C83"/>
    <mergeCell ref="C85:C87"/>
    <mergeCell ref="B69:B71"/>
    <mergeCell ref="B73:B75"/>
    <mergeCell ref="B77:B79"/>
    <mergeCell ref="U65:W66"/>
    <mergeCell ref="U67:W67"/>
    <mergeCell ref="N79:R80"/>
    <mergeCell ref="K73:K75"/>
    <mergeCell ref="O67:O68"/>
    <mergeCell ref="P67:P68"/>
    <mergeCell ref="Q67:Q68"/>
    <mergeCell ref="R67:R68"/>
    <mergeCell ref="C66:C67"/>
    <mergeCell ref="D66:D67"/>
    <mergeCell ref="E66:E67"/>
    <mergeCell ref="F66:F67"/>
    <mergeCell ref="G66:G67"/>
    <mergeCell ref="K85:K87"/>
    <mergeCell ref="K81:K83"/>
    <mergeCell ref="K69:K71"/>
    <mergeCell ref="N6:AA7"/>
    <mergeCell ref="N8:N9"/>
    <mergeCell ref="O8:O9"/>
    <mergeCell ref="P8:P9"/>
    <mergeCell ref="Q8:Q9"/>
    <mergeCell ref="R8:R9"/>
    <mergeCell ref="S8:S9"/>
    <mergeCell ref="T8:T9"/>
    <mergeCell ref="U8:U9"/>
    <mergeCell ref="B63:K64"/>
    <mergeCell ref="AA8:AA9"/>
    <mergeCell ref="W8:W9"/>
    <mergeCell ref="X8:X9"/>
    <mergeCell ref="B2:J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Y8:Y9"/>
    <mergeCell ref="Z8:Z9"/>
    <mergeCell ref="V8:V9"/>
    <mergeCell ref="N65:R66"/>
    <mergeCell ref="B32:J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B65:K65"/>
    <mergeCell ref="O81:R82"/>
    <mergeCell ref="H66:H67"/>
    <mergeCell ref="I66:I67"/>
    <mergeCell ref="J66:J67"/>
    <mergeCell ref="K66:K67"/>
    <mergeCell ref="N81:N82"/>
    <mergeCell ref="N67:N68"/>
    <mergeCell ref="K77:K79"/>
  </mergeCells>
  <pageMargins left="0.23622047244094491" right="0.23622047244094491" top="0.74803149606299213" bottom="0.74803149606299213" header="0.31496062992125984" footer="0.31496062992125984"/>
  <pageSetup scale="44" orientation="landscape" horizontalDpi="4294967293" r:id="rId1"/>
  <rowBreaks count="2" manualBreakCount="2">
    <brk id="29" max="26" man="1"/>
    <brk id="61" max="26" man="1"/>
  </rowBreaks>
  <colBreaks count="3" manualBreakCount="3">
    <brk id="12" max="96" man="1"/>
    <brk id="28" max="102" man="1"/>
    <brk id="42" max="10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FD03"/>
  </sheetPr>
  <dimension ref="A1:P82"/>
  <sheetViews>
    <sheetView showGridLines="0" view="pageBreakPreview" topLeftCell="A22" zoomScale="80" zoomScaleNormal="60" zoomScaleSheetLayoutView="80" workbookViewId="0">
      <selection activeCell="J24" sqref="J24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27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28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816" t="e">
        <f>VLOOKUP($J$24,'DATOS 1'!N83:R87,2,FALSE)</f>
        <v>#N/A</v>
      </c>
      <c r="J26" s="817"/>
    </row>
    <row r="27" spans="1:11" s="43" customFormat="1" ht="31.5" customHeight="1" x14ac:dyDescent="0.2">
      <c r="A27" s="750" t="s">
        <v>55</v>
      </c>
      <c r="B27" s="229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29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29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29">
        <v>2</v>
      </c>
      <c r="E38" s="229">
        <v>3</v>
      </c>
      <c r="F38" s="229">
        <v>4</v>
      </c>
      <c r="G38" s="229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41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26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336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/J81Ts7pjwzGB+6peB35b+h/VVj/pzm0EL9FKtGQ0xXl7kvveU8ctUt+EUFzUZZsYdB89nH2+CS9XvZmHMESyQ==" saltValue="9luxjeyJCh7E+7ApShHewQ==" spinCount="100000" sheet="1" objects="1" scenarios="1"/>
  <mergeCells count="54"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1'!$F$89:$F$94</xm:f>
          </x14:formula1>
          <xm:sqref>J19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1'!$N$69:$N$75</xm:f>
          </x14:formula1>
          <xm:sqref>J13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FD03"/>
  </sheetPr>
  <dimension ref="A1:P82"/>
  <sheetViews>
    <sheetView showGridLines="0" view="pageBreakPreview" topLeftCell="A19" zoomScale="80" zoomScaleNormal="60" zoomScaleSheetLayoutView="80" workbookViewId="0">
      <selection activeCell="J28" sqref="J28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27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28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816" t="e">
        <f>VLOOKUP($J$24,'DATOS 1'!N83:R87,2,FALSE)</f>
        <v>#N/A</v>
      </c>
      <c r="J26" s="817"/>
    </row>
    <row r="27" spans="1:11" s="43" customFormat="1" ht="31.5" customHeight="1" x14ac:dyDescent="0.2">
      <c r="A27" s="750" t="s">
        <v>55</v>
      </c>
      <c r="B27" s="229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29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29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29">
        <v>2</v>
      </c>
      <c r="E38" s="229">
        <v>3</v>
      </c>
      <c r="F38" s="229">
        <v>4</v>
      </c>
      <c r="G38" s="229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41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26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336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lhhxq54K7VRJYpH0TdMeODIS85ADxwPdtefZNdIrxBbt5I1beLDdyA5mKW1GE31nFiQyDv4ypRFrbmQbNkNARA==" saltValue="YqozUWX95VhhXurIwQNC5A==" spinCount="100000" sheet="1" objects="1" scenarios="1"/>
  <mergeCells count="54"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1'!$F$89:$F$94</xm:f>
          </x14:formula1>
          <xm:sqref>J19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1'!$N$69:$N$75</xm:f>
          </x14:formula1>
          <xm:sqref>J13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FD03"/>
  </sheetPr>
  <dimension ref="A1:P82"/>
  <sheetViews>
    <sheetView showGridLines="0" view="pageBreakPreview" topLeftCell="A19" zoomScale="85" zoomScaleNormal="60" zoomScaleSheetLayoutView="85" workbookViewId="0">
      <selection activeCell="J6" sqref="J6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27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28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816" t="e">
        <f>VLOOKUP($J$24,'DATOS 1'!N83:R87,2,FALSE)</f>
        <v>#N/A</v>
      </c>
      <c r="J26" s="817"/>
    </row>
    <row r="27" spans="1:11" s="43" customFormat="1" ht="31.5" customHeight="1" x14ac:dyDescent="0.2">
      <c r="A27" s="750" t="s">
        <v>55</v>
      </c>
      <c r="B27" s="229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29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29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29">
        <v>2</v>
      </c>
      <c r="E38" s="229">
        <v>3</v>
      </c>
      <c r="F38" s="229">
        <v>4</v>
      </c>
      <c r="G38" s="229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41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26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336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EutRohUo1Yr1Sx/il4TK6R92uwLFxya88aMZWP8ppSXr/oP/EY9mqI0C4jT8nJuzuVVb7emoWBYsRPqukPh0ow==" saltValue="vQnA87GC0LaKnW+2xWAQwg==" spinCount="100000" sheet="1" objects="1" scenarios="1"/>
  <mergeCells count="54"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1'!$F$89:$F$94</xm:f>
          </x14:formula1>
          <xm:sqref>J19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1'!$N$69:$N$75</xm:f>
          </x14:formula1>
          <xm:sqref>J13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FD03"/>
  </sheetPr>
  <dimension ref="A1:P82"/>
  <sheetViews>
    <sheetView showGridLines="0" view="pageBreakPreview" zoomScale="85" zoomScaleNormal="60" zoomScaleSheetLayoutView="85" workbookViewId="0">
      <selection activeCell="H3" sqref="H3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27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28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816" t="e">
        <f>VLOOKUP($J$24,'DATOS 1'!N83:R87,2,FALSE)</f>
        <v>#N/A</v>
      </c>
      <c r="J26" s="817"/>
    </row>
    <row r="27" spans="1:11" s="43" customFormat="1" ht="31.5" customHeight="1" x14ac:dyDescent="0.2">
      <c r="A27" s="750" t="s">
        <v>55</v>
      </c>
      <c r="B27" s="229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29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29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29">
        <v>2</v>
      </c>
      <c r="E38" s="229">
        <v>3</v>
      </c>
      <c r="F38" s="229">
        <v>4</v>
      </c>
      <c r="G38" s="229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41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26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336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6cHdenLYOF63MJysw08T7yaAYhVwhuBU+g68f9hvjyIl63+2rGsF826Sl9GiJUH9sXOMcboNOEyUBVaS0iK6OA==" saltValue="/o+wSa6TLdw6+3P11O/q0g==" spinCount="100000" sheet="1" objects="1" scenarios="1"/>
  <mergeCells count="54"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1'!$F$89:$F$94</xm:f>
          </x14:formula1>
          <xm:sqref>J19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1'!$N$69:$N$75</xm:f>
          </x14:formula1>
          <xm:sqref>J13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FD03"/>
  </sheetPr>
  <dimension ref="A1:P82"/>
  <sheetViews>
    <sheetView showGridLines="0" view="pageBreakPreview" topLeftCell="A23" zoomScale="80" zoomScaleNormal="60" zoomScaleSheetLayoutView="80" workbookViewId="0">
      <selection activeCell="J24" sqref="J24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27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28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816" t="e">
        <f>VLOOKUP($J$24,'DATOS 1'!N83:R87,2,FALSE)</f>
        <v>#N/A</v>
      </c>
      <c r="J26" s="817"/>
    </row>
    <row r="27" spans="1:11" s="43" customFormat="1" ht="31.5" customHeight="1" x14ac:dyDescent="0.2">
      <c r="A27" s="750" t="s">
        <v>55</v>
      </c>
      <c r="B27" s="229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29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29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29">
        <v>2</v>
      </c>
      <c r="E38" s="229">
        <v>3</v>
      </c>
      <c r="F38" s="229">
        <v>4</v>
      </c>
      <c r="G38" s="229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41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26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336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RfWO9aZW1WYJdASD+ZE5h4U8UUPwMhi7xQI/+0DRtkKeoB2eiekwQCpXl6AX2795ed0b/ESrQJXZk5etXl8A6g==" saltValue="swNU292mKCxor38UHIZCuA==" spinCount="100000" sheet="1" objects="1" scenarios="1"/>
  <mergeCells count="54"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1'!$F$89:$F$94</xm:f>
          </x14:formula1>
          <xm:sqref>J19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1'!$N$69:$N$75</xm:f>
          </x14:formula1>
          <xm:sqref>J13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FD03"/>
  </sheetPr>
  <dimension ref="A1:P82"/>
  <sheetViews>
    <sheetView showGridLines="0" view="pageBreakPreview" zoomScale="85" zoomScaleNormal="60" zoomScaleSheetLayoutView="85" workbookViewId="0">
      <selection activeCell="J29" sqref="J28:J29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27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28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816" t="e">
        <f>VLOOKUP($J$24,'DATOS 1'!N83:R87,2,FALSE)</f>
        <v>#N/A</v>
      </c>
      <c r="J26" s="817"/>
    </row>
    <row r="27" spans="1:11" s="43" customFormat="1" ht="31.5" customHeight="1" x14ac:dyDescent="0.2">
      <c r="A27" s="750" t="s">
        <v>55</v>
      </c>
      <c r="B27" s="229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29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29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29">
        <v>2</v>
      </c>
      <c r="E38" s="229">
        <v>3</v>
      </c>
      <c r="F38" s="229">
        <v>4</v>
      </c>
      <c r="G38" s="229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41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26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336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waqibpTLxJHIyDtXgFA32ETfYDB8RTli6I4Zm5g6P2N7hR3Dp4lgq+KzFehl5NpAcUzpV5CYbNIZZr3wyNcGqg==" saltValue="fRVnKYGvMy7yn06vojqEeg==" spinCount="100000" sheet="1" objects="1" scenarios="1"/>
  <mergeCells count="54"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1'!$F$89:$F$94</xm:f>
          </x14:formula1>
          <xm:sqref>J19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1'!$N$69:$N$75</xm:f>
          </x14:formula1>
          <xm:sqref>J13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FD03"/>
  </sheetPr>
  <dimension ref="A1:P82"/>
  <sheetViews>
    <sheetView showGridLines="0" view="pageBreakPreview" zoomScale="85" zoomScaleNormal="60" zoomScaleSheetLayoutView="85" workbookViewId="0">
      <selection activeCell="J24" sqref="J24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27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28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816" t="e">
        <f>VLOOKUP($J$24,'DATOS 1'!N83:R87,2,FALSE)</f>
        <v>#N/A</v>
      </c>
      <c r="J26" s="817"/>
    </row>
    <row r="27" spans="1:11" s="43" customFormat="1" ht="31.5" customHeight="1" x14ac:dyDescent="0.2">
      <c r="A27" s="750" t="s">
        <v>55</v>
      </c>
      <c r="B27" s="229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29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29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29">
        <v>2</v>
      </c>
      <c r="E38" s="229">
        <v>3</v>
      </c>
      <c r="F38" s="229">
        <v>4</v>
      </c>
      <c r="G38" s="229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41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3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3" s="43" customFormat="1" ht="31.5" customHeight="1" thickBot="1" x14ac:dyDescent="0.3">
      <c r="A66" s="226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  <c r="M66" s="334"/>
    </row>
    <row r="67" spans="1:13" s="42" customFormat="1" ht="15" customHeight="1" x14ac:dyDescent="0.2">
      <c r="A67" s="52"/>
      <c r="B67" s="52"/>
      <c r="C67" s="52"/>
      <c r="D67" s="52"/>
      <c r="E67" s="41"/>
      <c r="F67" s="41"/>
      <c r="G67" s="41"/>
      <c r="H67" s="41"/>
      <c r="I67" s="41"/>
      <c r="J67" s="41"/>
      <c r="K67" s="43"/>
    </row>
    <row r="68" spans="1:13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3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3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3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3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3" ht="31.5" customHeight="1" x14ac:dyDescent="0.2">
      <c r="G73" s="104"/>
    </row>
    <row r="74" spans="1:13" ht="51" customHeight="1" x14ac:dyDescent="0.2"/>
    <row r="76" spans="1:13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3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3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3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3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M1sjx4vyLAQRKrxwTD+8gaXPPzdCEm/4tRLBaRrvA0TjtMWAZAYK2s5WYfP0vI8onxvH7lmGZeQ68YwhOCKT6A==" saltValue="s7x7n151GpE3ABQF8YHDAA==" spinCount="100000" sheet="1" objects="1" scenarios="1"/>
  <mergeCells count="54"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1'!$F$89:$F$94</xm:f>
          </x14:formula1>
          <xm:sqref>J19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1'!$N$69:$N$75</xm:f>
          </x14:formula1>
          <xm:sqref>J13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82"/>
  <sheetViews>
    <sheetView showGridLines="0" view="pageBreakPreview" topLeftCell="A23" zoomScale="85" zoomScaleNormal="60" zoomScaleSheetLayoutView="85" workbookViewId="0">
      <selection activeCell="G26" sqref="G26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34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31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816" t="e">
        <f>VLOOKUP($J$24,'DATOS 1'!N83:R87,2,FALSE)</f>
        <v>#N/A</v>
      </c>
      <c r="J26" s="817"/>
    </row>
    <row r="27" spans="1:11" s="43" customFormat="1" ht="31.5" customHeight="1" x14ac:dyDescent="0.2">
      <c r="A27" s="750" t="s">
        <v>55</v>
      </c>
      <c r="B27" s="232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32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32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32">
        <v>2</v>
      </c>
      <c r="E38" s="232">
        <v>3</v>
      </c>
      <c r="F38" s="232">
        <v>4</v>
      </c>
      <c r="G38" s="232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41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33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52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veBFdapbgZbPJV3MRjiy5VpzT7D/cY0UadtcT/cJQGRxf6cyHOZzACYnmhCp1Dp8vQfUgC3uBPpqx4dMtz3rNw==" saltValue="572RvQpV6JukJeCRG6B6hw==" spinCount="100000" sheet="1" objects="1" scenarios="1"/>
  <mergeCells count="54"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1'!$N$69:$N$75</xm:f>
          </x14:formula1>
          <xm:sqref>J13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1'!$B$6:$B$28</xm:f>
          </x14:formula1>
          <xm:sqref>J6 I3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1'!$F$89:$F$94</xm:f>
          </x14:formula1>
          <xm:sqref>J19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FD03"/>
  </sheetPr>
  <dimension ref="A1:P82"/>
  <sheetViews>
    <sheetView showGridLines="0" view="pageBreakPreview" zoomScale="85" zoomScaleNormal="60" zoomScaleSheetLayoutView="85" workbookViewId="0">
      <selection activeCell="J24" sqref="J24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27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28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816" t="e">
        <f>VLOOKUP($J$24,'DATOS 1'!N83:R87,2,FALSE)</f>
        <v>#N/A</v>
      </c>
      <c r="J26" s="817"/>
    </row>
    <row r="27" spans="1:11" s="43" customFormat="1" ht="31.5" customHeight="1" x14ac:dyDescent="0.2">
      <c r="A27" s="750" t="s">
        <v>55</v>
      </c>
      <c r="B27" s="229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29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29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29">
        <v>2</v>
      </c>
      <c r="E38" s="229">
        <v>3</v>
      </c>
      <c r="F38" s="229">
        <v>4</v>
      </c>
      <c r="G38" s="229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41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26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52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JKZGrtDRKKpFbCl50pYJEm9nv4+k/GuFV9Nqwi1G2Ws7skRti2ULGN8Quum+X3dCfMk7oGXgTxl0pg+zoQ4XcQ==" saltValue="N6QEFLvhZjQYAsp+FEJ5XA==" spinCount="100000" sheet="1" objects="1" scenarios="1"/>
  <mergeCells count="54"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1'!$F$89:$F$94</xm:f>
          </x14:formula1>
          <xm:sqref>J19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1'!$N$69:$N$75</xm:f>
          </x14:formula1>
          <xm:sqref>J13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8"/>
  <sheetViews>
    <sheetView showGridLines="0" showRowColHeaders="0" view="pageBreakPreview" topLeftCell="A61" zoomScale="85" zoomScaleNormal="100" zoomScaleSheetLayoutView="85" workbookViewId="0">
      <selection activeCell="G71" sqref="G71:I71"/>
    </sheetView>
  </sheetViews>
  <sheetFormatPr baseColWidth="10" defaultRowHeight="15.75" x14ac:dyDescent="0.25"/>
  <cols>
    <col min="1" max="1" width="5.7109375" style="1" customWidth="1"/>
    <col min="2" max="2" width="11.42578125" style="1" customWidth="1"/>
    <col min="3" max="3" width="10" style="1" customWidth="1"/>
    <col min="4" max="4" width="8.42578125" style="1" customWidth="1"/>
    <col min="5" max="5" width="10.42578125" style="1" customWidth="1"/>
    <col min="6" max="6" width="8.7109375" style="1" customWidth="1"/>
    <col min="7" max="7" width="9.140625" style="1" customWidth="1"/>
    <col min="8" max="8" width="8.5703125" style="1" customWidth="1"/>
    <col min="9" max="9" width="7.7109375" style="1" customWidth="1"/>
    <col min="10" max="10" width="9.85546875" style="1" customWidth="1"/>
    <col min="11" max="16384" width="11.42578125" style="1"/>
  </cols>
  <sheetData>
    <row r="1" spans="1:10" ht="16.5" customHeight="1" x14ac:dyDescent="0.25">
      <c r="A1" s="823"/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6.5" customHeight="1" x14ac:dyDescent="0.25">
      <c r="A2" s="823"/>
      <c r="B2" s="823"/>
      <c r="C2" s="823"/>
      <c r="D2" s="823"/>
      <c r="E2" s="823"/>
      <c r="F2" s="823"/>
      <c r="G2" s="823"/>
      <c r="H2" s="823"/>
      <c r="I2" s="823"/>
      <c r="J2" s="823"/>
    </row>
    <row r="3" spans="1:10" ht="16.5" customHeight="1" x14ac:dyDescent="0.25">
      <c r="A3" s="823"/>
      <c r="B3" s="823"/>
      <c r="C3" s="823"/>
      <c r="D3" s="823"/>
      <c r="E3" s="823"/>
      <c r="F3" s="823"/>
      <c r="G3" s="823"/>
      <c r="H3" s="823"/>
      <c r="I3" s="823"/>
      <c r="J3" s="823"/>
    </row>
    <row r="4" spans="1:10" ht="16.5" customHeight="1" x14ac:dyDescent="0.25">
      <c r="A4" s="823"/>
      <c r="B4" s="823"/>
      <c r="C4" s="823"/>
      <c r="D4" s="823"/>
      <c r="E4" s="823"/>
      <c r="F4" s="823"/>
      <c r="G4" s="823"/>
      <c r="H4" s="823"/>
      <c r="I4" s="823"/>
      <c r="J4" s="823"/>
    </row>
    <row r="5" spans="1:10" ht="20.100000000000001" customHeight="1" x14ac:dyDescent="0.3">
      <c r="A5" s="867" t="s">
        <v>13</v>
      </c>
      <c r="B5" s="867"/>
      <c r="C5" s="867"/>
      <c r="D5" s="2"/>
      <c r="E5" s="2"/>
      <c r="F5" s="2"/>
      <c r="H5" s="837" t="s">
        <v>39</v>
      </c>
      <c r="I5" s="837"/>
      <c r="J5" s="235" t="e">
        <f>'5 kg C'!H4</f>
        <v>#N/A</v>
      </c>
    </row>
    <row r="6" spans="1:10" ht="12" customHeight="1" x14ac:dyDescent="0.25">
      <c r="A6" s="243"/>
      <c r="B6" s="2"/>
      <c r="C6" s="2"/>
      <c r="D6" s="2"/>
      <c r="E6" s="2"/>
      <c r="F6" s="2"/>
    </row>
    <row r="7" spans="1:10" ht="15" customHeight="1" x14ac:dyDescent="0.25">
      <c r="A7" s="861" t="s">
        <v>87</v>
      </c>
      <c r="B7" s="861"/>
      <c r="D7" s="870" t="e">
        <f>'5 kg C'!F4</f>
        <v>#N/A</v>
      </c>
      <c r="E7" s="870"/>
      <c r="F7" s="870"/>
      <c r="G7" s="870"/>
    </row>
    <row r="8" spans="1:10" ht="15" customHeight="1" x14ac:dyDescent="0.25">
      <c r="A8" s="861" t="s">
        <v>14</v>
      </c>
      <c r="B8" s="861"/>
      <c r="C8" s="3"/>
      <c r="D8" s="870" t="e">
        <f>'5 kg C'!D4</f>
        <v>#N/A</v>
      </c>
      <c r="E8" s="870"/>
      <c r="F8" s="870"/>
      <c r="G8" s="870"/>
      <c r="H8" s="870"/>
      <c r="I8" s="870"/>
    </row>
    <row r="9" spans="1:10" ht="15" customHeight="1" x14ac:dyDescent="0.25">
      <c r="A9" s="861" t="s">
        <v>15</v>
      </c>
      <c r="B9" s="861"/>
      <c r="D9" s="870" t="e">
        <f>'5 kg C'!A4</f>
        <v>#N/A</v>
      </c>
      <c r="E9" s="870"/>
      <c r="F9" s="870"/>
      <c r="G9" s="870"/>
    </row>
    <row r="10" spans="1:10" ht="12" customHeight="1" x14ac:dyDescent="0.25">
      <c r="A10" s="242"/>
      <c r="B10" s="242"/>
      <c r="D10" s="242"/>
      <c r="E10" s="242"/>
      <c r="F10" s="2"/>
    </row>
    <row r="11" spans="1:10" ht="15" customHeight="1" x14ac:dyDescent="0.25">
      <c r="A11" s="861" t="s">
        <v>16</v>
      </c>
      <c r="B11" s="861"/>
      <c r="C11" s="861"/>
      <c r="D11" s="871" t="e">
        <f>'5 kg C'!B4</f>
        <v>#N/A</v>
      </c>
      <c r="E11" s="871"/>
      <c r="F11" s="872" t="s">
        <v>18</v>
      </c>
      <c r="G11" s="872"/>
      <c r="H11" s="874" t="e">
        <f>'5 kg C'!E4</f>
        <v>#N/A</v>
      </c>
      <c r="I11" s="874"/>
    </row>
    <row r="12" spans="1:10" ht="12" customHeight="1" x14ac:dyDescent="0.25">
      <c r="A12" s="2"/>
      <c r="B12" s="2"/>
      <c r="C12" s="2"/>
      <c r="D12" s="2"/>
      <c r="E12" s="2"/>
      <c r="F12" s="2"/>
    </row>
    <row r="13" spans="1:10" ht="20.100000000000001" customHeight="1" x14ac:dyDescent="0.25">
      <c r="A13" s="867" t="s">
        <v>88</v>
      </c>
      <c r="B13" s="867"/>
      <c r="C13" s="867"/>
      <c r="D13" s="867"/>
      <c r="E13" s="867"/>
      <c r="F13" s="2"/>
    </row>
    <row r="14" spans="1:10" ht="12" customHeight="1" x14ac:dyDescent="0.25">
      <c r="A14" s="245"/>
      <c r="B14" s="245"/>
      <c r="C14" s="245"/>
      <c r="D14" s="245"/>
      <c r="E14" s="245"/>
      <c r="F14" s="2"/>
    </row>
    <row r="15" spans="1:10" ht="15" customHeight="1" x14ac:dyDescent="0.25">
      <c r="A15" s="861" t="s">
        <v>214</v>
      </c>
      <c r="B15" s="861"/>
      <c r="C15" s="861"/>
      <c r="D15" s="873" t="s">
        <v>271</v>
      </c>
      <c r="E15" s="873"/>
      <c r="F15" s="2"/>
      <c r="G15" s="2"/>
      <c r="H15" s="237"/>
      <c r="I15" s="237"/>
    </row>
    <row r="16" spans="1:10" ht="15" customHeight="1" x14ac:dyDescent="0.25">
      <c r="A16" s="861" t="s">
        <v>24</v>
      </c>
      <c r="B16" s="861"/>
      <c r="C16" s="861"/>
      <c r="D16" s="866" t="e">
        <f>'5 kg C'!I7</f>
        <v>#N/A</v>
      </c>
      <c r="E16" s="866"/>
      <c r="F16" s="866"/>
      <c r="G16" s="866"/>
    </row>
    <row r="17" spans="1:10" ht="16.5" thickBot="1" x14ac:dyDescent="0.3">
      <c r="A17" s="861" t="s">
        <v>17</v>
      </c>
      <c r="B17" s="861"/>
      <c r="C17" s="861"/>
      <c r="D17" s="869" t="e">
        <f>'5 kg C'!G8</f>
        <v>#N/A</v>
      </c>
      <c r="E17" s="869"/>
      <c r="F17" s="869"/>
      <c r="G17" s="869"/>
    </row>
    <row r="18" spans="1:10" ht="39.75" customHeight="1" thickBot="1" x14ac:dyDescent="0.3">
      <c r="A18" s="861" t="s">
        <v>25</v>
      </c>
      <c r="B18" s="861"/>
      <c r="C18" s="861"/>
      <c r="D18" s="862"/>
      <c r="E18" s="863"/>
      <c r="F18" s="863"/>
      <c r="G18" s="863"/>
      <c r="H18" s="863"/>
      <c r="I18" s="863"/>
      <c r="J18" s="864"/>
    </row>
    <row r="19" spans="1:10" x14ac:dyDescent="0.25">
      <c r="A19" s="861" t="s">
        <v>26</v>
      </c>
      <c r="B19" s="861"/>
      <c r="C19" s="861"/>
      <c r="D19" s="865" t="e">
        <f>'5 kg C'!G7</f>
        <v>#N/A</v>
      </c>
      <c r="E19" s="866"/>
      <c r="F19" s="866"/>
      <c r="G19" s="866"/>
    </row>
    <row r="20" spans="1:10" ht="11.25" customHeight="1" x14ac:dyDescent="0.25">
      <c r="A20" s="242"/>
      <c r="B20" s="242"/>
      <c r="C20" s="242"/>
      <c r="D20" s="243"/>
      <c r="E20" s="243"/>
      <c r="F20" s="243"/>
      <c r="G20" s="243"/>
    </row>
    <row r="21" spans="1:10" ht="15.75" customHeight="1" x14ac:dyDescent="0.25">
      <c r="A21" s="861" t="s">
        <v>27</v>
      </c>
      <c r="B21" s="861"/>
      <c r="C21" s="861"/>
      <c r="D21" s="861"/>
      <c r="E21" s="861"/>
      <c r="F21" s="102"/>
    </row>
    <row r="22" spans="1:10" ht="13.5" customHeight="1" x14ac:dyDescent="0.25">
      <c r="A22" s="242"/>
      <c r="B22" s="242"/>
      <c r="C22" s="242"/>
      <c r="D22" s="242"/>
      <c r="E22" s="242"/>
      <c r="F22" s="242"/>
      <c r="G22" s="2"/>
    </row>
    <row r="23" spans="1:10" x14ac:dyDescent="0.25">
      <c r="A23" s="867" t="s">
        <v>89</v>
      </c>
      <c r="B23" s="867"/>
      <c r="C23" s="867"/>
      <c r="D23" s="867"/>
      <c r="E23" s="868" t="e">
        <f>'5 kg C'!D4</f>
        <v>#N/A</v>
      </c>
      <c r="F23" s="825"/>
      <c r="G23" s="825"/>
      <c r="H23" s="825"/>
      <c r="I23" s="825"/>
      <c r="J23" s="825"/>
    </row>
    <row r="24" spans="1:10" ht="9.75" customHeight="1" x14ac:dyDescent="0.25">
      <c r="B24" s="867"/>
      <c r="C24" s="867"/>
      <c r="D24" s="867"/>
      <c r="E24" s="867"/>
      <c r="F24" s="245"/>
      <c r="G24" s="243"/>
    </row>
    <row r="25" spans="1:10" x14ac:dyDescent="0.25">
      <c r="A25" s="867" t="s">
        <v>327</v>
      </c>
      <c r="B25" s="867"/>
      <c r="C25" s="867"/>
      <c r="D25" s="867"/>
      <c r="E25" s="235" t="e">
        <f>'5 kg C'!C4</f>
        <v>#N/A</v>
      </c>
      <c r="F25" s="16"/>
      <c r="G25" s="4"/>
      <c r="H25" s="4"/>
    </row>
    <row r="26" spans="1:10" ht="10.5" customHeight="1" x14ac:dyDescent="0.25">
      <c r="F26" s="243"/>
      <c r="G26" s="243"/>
    </row>
    <row r="27" spans="1:10" x14ac:dyDescent="0.25">
      <c r="A27" s="838" t="s">
        <v>216</v>
      </c>
      <c r="B27" s="838"/>
      <c r="C27" s="838"/>
      <c r="D27" s="838"/>
      <c r="E27" s="838"/>
      <c r="F27" s="838"/>
      <c r="G27" s="838"/>
    </row>
    <row r="28" spans="1:10" ht="6" customHeight="1" x14ac:dyDescent="0.25">
      <c r="A28" s="240"/>
      <c r="B28" s="244"/>
      <c r="C28" s="244"/>
      <c r="D28" s="244"/>
      <c r="F28" s="103"/>
      <c r="G28" s="2"/>
    </row>
    <row r="29" spans="1:10" x14ac:dyDescent="0.25">
      <c r="A29" s="866" t="s">
        <v>217</v>
      </c>
      <c r="B29" s="866"/>
      <c r="C29" s="866"/>
      <c r="D29" s="866"/>
      <c r="E29" s="866"/>
      <c r="F29" s="866"/>
      <c r="G29" s="866"/>
      <c r="H29" s="866"/>
      <c r="I29" s="866"/>
      <c r="J29" s="243"/>
    </row>
    <row r="30" spans="1:10" ht="5.25" customHeight="1" x14ac:dyDescent="0.25">
      <c r="A30" s="243"/>
      <c r="B30" s="243"/>
      <c r="C30" s="243"/>
      <c r="D30" s="243"/>
      <c r="E30" s="243"/>
      <c r="F30" s="243"/>
      <c r="G30" s="243"/>
      <c r="H30" s="243"/>
      <c r="I30" s="243"/>
      <c r="J30" s="243"/>
    </row>
    <row r="31" spans="1:10" x14ac:dyDescent="0.25">
      <c r="A31" s="838" t="s">
        <v>215</v>
      </c>
      <c r="B31" s="838"/>
      <c r="C31" s="838"/>
      <c r="D31" s="838"/>
      <c r="E31" s="240"/>
      <c r="F31" s="243"/>
      <c r="G31" s="243"/>
    </row>
    <row r="32" spans="1:10" ht="6" customHeight="1" x14ac:dyDescent="0.25">
      <c r="A32" s="240"/>
      <c r="B32" s="240"/>
      <c r="C32" s="240"/>
      <c r="D32" s="240"/>
      <c r="E32" s="240"/>
      <c r="F32" s="243"/>
      <c r="G32" s="243"/>
    </row>
    <row r="33" spans="1:10" x14ac:dyDescent="0.25">
      <c r="A33" s="860" t="s">
        <v>220</v>
      </c>
      <c r="B33" s="860"/>
      <c r="C33" s="860"/>
      <c r="D33" s="860"/>
      <c r="E33" s="860"/>
      <c r="F33" s="860"/>
      <c r="G33" s="860"/>
      <c r="H33" s="860"/>
      <c r="I33" s="860"/>
      <c r="J33" s="860"/>
    </row>
    <row r="34" spans="1:10" ht="8.25" customHeight="1" x14ac:dyDescent="0.25">
      <c r="A34" s="5"/>
      <c r="B34" s="5"/>
      <c r="C34" s="5"/>
      <c r="D34" s="5"/>
      <c r="E34" s="5"/>
      <c r="F34" s="5"/>
      <c r="G34" s="5"/>
    </row>
    <row r="35" spans="1:10" x14ac:dyDescent="0.25">
      <c r="A35" s="858" t="s">
        <v>147</v>
      </c>
      <c r="B35" s="858"/>
      <c r="C35" s="858"/>
      <c r="D35" s="858"/>
      <c r="G35" s="2"/>
    </row>
    <row r="36" spans="1:10" ht="8.25" customHeight="1" x14ac:dyDescent="0.25">
      <c r="A36" s="238"/>
      <c r="B36" s="238"/>
      <c r="C36" s="238"/>
      <c r="D36" s="238"/>
      <c r="G36" s="2"/>
    </row>
    <row r="37" spans="1:10" ht="32.25" customHeight="1" x14ac:dyDescent="0.25">
      <c r="A37" s="840" t="s">
        <v>218</v>
      </c>
      <c r="B37" s="840"/>
      <c r="C37" s="840"/>
      <c r="D37" s="840"/>
      <c r="E37" s="840"/>
      <c r="F37" s="840"/>
      <c r="G37" s="840"/>
      <c r="H37" s="840"/>
      <c r="I37" s="840"/>
      <c r="J37" s="840"/>
    </row>
    <row r="38" spans="1:10" ht="12" customHeight="1" x14ac:dyDescent="0.25">
      <c r="A38" s="236"/>
      <c r="B38" s="236"/>
      <c r="C38" s="236"/>
      <c r="D38" s="236"/>
      <c r="E38" s="236"/>
      <c r="F38" s="236"/>
      <c r="G38" s="236"/>
    </row>
    <row r="39" spans="1:10" x14ac:dyDescent="0.25">
      <c r="A39" s="838" t="s">
        <v>91</v>
      </c>
      <c r="B39" s="838"/>
      <c r="C39" s="838"/>
      <c r="D39" s="838"/>
      <c r="E39" s="838"/>
      <c r="F39" s="838"/>
      <c r="G39" s="838"/>
    </row>
    <row r="40" spans="1:10" ht="9.75" customHeight="1" x14ac:dyDescent="0.25">
      <c r="A40" s="238"/>
      <c r="B40" s="238"/>
      <c r="C40" s="238"/>
      <c r="D40" s="238"/>
      <c r="E40" s="238"/>
      <c r="F40" s="238"/>
      <c r="G40" s="238"/>
    </row>
    <row r="41" spans="1:10" x14ac:dyDescent="0.25">
      <c r="A41" s="859" t="s">
        <v>35</v>
      </c>
      <c r="B41" s="859"/>
      <c r="C41" s="859"/>
      <c r="D41" s="859"/>
      <c r="E41" s="859"/>
      <c r="F41" s="859"/>
      <c r="G41" s="859"/>
    </row>
    <row r="42" spans="1:10" ht="9.75" customHeight="1" x14ac:dyDescent="0.25"/>
    <row r="43" spans="1:10" x14ac:dyDescent="0.25">
      <c r="A43" s="838" t="s">
        <v>219</v>
      </c>
      <c r="B43" s="838"/>
      <c r="C43" s="838"/>
      <c r="D43" s="838"/>
      <c r="E43" s="838"/>
      <c r="F43" s="838"/>
      <c r="G43" s="838"/>
    </row>
    <row r="44" spans="1:10" ht="9.75" customHeight="1" thickBot="1" x14ac:dyDescent="0.3">
      <c r="A44" s="241"/>
      <c r="B44" s="241"/>
      <c r="C44" s="241"/>
      <c r="D44" s="241"/>
      <c r="E44" s="241"/>
      <c r="F44" s="241"/>
      <c r="G44" s="241"/>
    </row>
    <row r="45" spans="1:10" x14ac:dyDescent="0.25">
      <c r="A45" s="853" t="s">
        <v>92</v>
      </c>
      <c r="B45" s="853"/>
      <c r="C45" s="855" t="s">
        <v>6</v>
      </c>
      <c r="D45" s="855"/>
      <c r="E45" s="855" t="s">
        <v>7</v>
      </c>
      <c r="F45" s="855"/>
      <c r="G45" s="856" t="s">
        <v>28</v>
      </c>
      <c r="H45" s="856"/>
      <c r="I45" s="856"/>
      <c r="J45" s="857"/>
    </row>
    <row r="46" spans="1:10" ht="15" customHeight="1" thickBot="1" x14ac:dyDescent="0.3">
      <c r="A46" s="854"/>
      <c r="B46" s="854"/>
      <c r="C46" s="845"/>
      <c r="D46" s="845"/>
      <c r="E46" s="845"/>
      <c r="F46" s="845"/>
      <c r="G46" s="845" t="s">
        <v>29</v>
      </c>
      <c r="H46" s="845"/>
      <c r="I46" s="845" t="s">
        <v>30</v>
      </c>
      <c r="J46" s="846"/>
    </row>
    <row r="47" spans="1:10" ht="18.75" customHeight="1" thickBot="1" x14ac:dyDescent="0.3">
      <c r="A47" s="847" t="e">
        <f>'5 kg C'!H9</f>
        <v>#N/A</v>
      </c>
      <c r="B47" s="848"/>
      <c r="C47" s="849" t="s">
        <v>8</v>
      </c>
      <c r="D47" s="850"/>
      <c r="E47" s="851" t="s">
        <v>9</v>
      </c>
      <c r="F47" s="852"/>
      <c r="G47" s="480" t="e">
        <f>'5 kg C'!H10</f>
        <v>#N/A</v>
      </c>
      <c r="H47" s="481" t="s">
        <v>199</v>
      </c>
      <c r="I47" s="482" t="e">
        <f>'5 kg C'!H11</f>
        <v>#N/A</v>
      </c>
      <c r="J47" s="483" t="s">
        <v>198</v>
      </c>
    </row>
    <row r="49" spans="1:10" x14ac:dyDescent="0.25">
      <c r="C49" s="479"/>
    </row>
    <row r="50" spans="1:10" ht="14.25" customHeight="1" x14ac:dyDescent="0.25">
      <c r="A50" s="5" t="s">
        <v>5</v>
      </c>
      <c r="G50" s="488"/>
    </row>
    <row r="51" spans="1:10" ht="14.25" customHeight="1" x14ac:dyDescent="0.25">
      <c r="A51" s="5"/>
    </row>
    <row r="52" spans="1:10" ht="14.25" customHeight="1" x14ac:dyDescent="0.25">
      <c r="A52" s="5"/>
    </row>
    <row r="53" spans="1:10" ht="14.2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6.5" x14ac:dyDescent="0.3">
      <c r="A55" s="838" t="s">
        <v>93</v>
      </c>
      <c r="B55" s="838"/>
      <c r="C55" s="838"/>
      <c r="D55" s="838"/>
      <c r="E55" s="838"/>
      <c r="H55" s="837" t="s">
        <v>39</v>
      </c>
      <c r="I55" s="837"/>
      <c r="J55" s="235" t="e">
        <f>J5</f>
        <v>#N/A</v>
      </c>
    </row>
    <row r="56" spans="1:10" ht="6" customHeight="1" x14ac:dyDescent="0.25">
      <c r="A56" s="240"/>
    </row>
    <row r="57" spans="1:10" x14ac:dyDescent="0.25">
      <c r="A57" s="840" t="s">
        <v>308</v>
      </c>
      <c r="B57" s="840"/>
      <c r="C57" s="840"/>
      <c r="D57" s="840"/>
      <c r="E57" s="840"/>
      <c r="F57" s="840"/>
      <c r="G57" s="840"/>
      <c r="H57" s="840"/>
      <c r="I57" s="840"/>
      <c r="J57" s="840"/>
    </row>
    <row r="58" spans="1:10" x14ac:dyDescent="0.25">
      <c r="A58" s="840"/>
      <c r="B58" s="840"/>
      <c r="C58" s="840"/>
      <c r="D58" s="840"/>
      <c r="E58" s="840"/>
      <c r="F58" s="840"/>
      <c r="G58" s="840"/>
      <c r="H58" s="840"/>
      <c r="I58" s="840"/>
      <c r="J58" s="840"/>
    </row>
    <row r="59" spans="1:10" x14ac:dyDescent="0.25">
      <c r="A59" s="840"/>
      <c r="B59" s="840"/>
      <c r="C59" s="840"/>
      <c r="D59" s="840"/>
      <c r="E59" s="840"/>
      <c r="F59" s="840"/>
      <c r="G59" s="840"/>
      <c r="H59" s="840"/>
      <c r="I59" s="840"/>
      <c r="J59" s="840"/>
    </row>
    <row r="60" spans="1:10" ht="24.75" customHeight="1" x14ac:dyDescent="0.25">
      <c r="A60" s="840"/>
      <c r="B60" s="840"/>
      <c r="C60" s="840"/>
      <c r="D60" s="840"/>
      <c r="E60" s="840"/>
      <c r="F60" s="840"/>
      <c r="G60" s="840"/>
      <c r="H60" s="840"/>
      <c r="I60" s="840"/>
      <c r="J60" s="840"/>
    </row>
    <row r="61" spans="1:10" ht="12" customHeight="1" x14ac:dyDescent="0.25">
      <c r="A61" s="240"/>
    </row>
    <row r="62" spans="1:10" x14ac:dyDescent="0.25">
      <c r="A62" s="841" t="s">
        <v>31</v>
      </c>
      <c r="B62" s="841"/>
      <c r="C62" s="841"/>
      <c r="D62" s="489" t="s">
        <v>42</v>
      </c>
      <c r="E62" s="489" t="s">
        <v>24</v>
      </c>
      <c r="F62" s="841" t="s">
        <v>32</v>
      </c>
      <c r="G62" s="841"/>
      <c r="H62" s="841" t="s">
        <v>33</v>
      </c>
      <c r="I62" s="841"/>
      <c r="J62" s="841"/>
    </row>
    <row r="63" spans="1:10" x14ac:dyDescent="0.25">
      <c r="A63" s="842" t="s">
        <v>329</v>
      </c>
      <c r="B63" s="842"/>
      <c r="C63" s="842"/>
      <c r="D63" s="484" t="e">
        <f>'5 kg C'!B7</f>
        <v>#N/A</v>
      </c>
      <c r="E63" s="485" t="e">
        <f>'5 kg C'!D7</f>
        <v>#N/A</v>
      </c>
      <c r="F63" s="843" t="e">
        <f>'5 kg C'!B9</f>
        <v>#N/A</v>
      </c>
      <c r="G63" s="843"/>
      <c r="H63" s="844" t="e">
        <f>'5 kg C'!D9</f>
        <v>#N/A</v>
      </c>
      <c r="I63" s="844"/>
      <c r="J63" s="844"/>
    </row>
    <row r="64" spans="1:10" ht="12" customHeight="1" x14ac:dyDescent="0.25">
      <c r="A64" s="6"/>
      <c r="B64" s="6"/>
      <c r="C64" s="6"/>
      <c r="D64" s="7"/>
      <c r="E64" s="6"/>
      <c r="F64" s="6"/>
      <c r="G64" s="6"/>
      <c r="H64" s="8"/>
      <c r="I64" s="8"/>
      <c r="J64" s="8"/>
    </row>
    <row r="65" spans="1:10" x14ac:dyDescent="0.25">
      <c r="A65" s="827" t="s">
        <v>94</v>
      </c>
      <c r="B65" s="827"/>
      <c r="C65" s="827"/>
      <c r="D65" s="827"/>
      <c r="E65" s="827"/>
      <c r="F65" s="827"/>
      <c r="G65" s="827"/>
      <c r="H65" s="827"/>
      <c r="I65" s="827"/>
      <c r="J65" s="239"/>
    </row>
    <row r="66" spans="1:10" ht="12" customHeight="1" x14ac:dyDescent="0.25">
      <c r="A66" s="239"/>
      <c r="B66" s="243"/>
      <c r="C66" s="243"/>
      <c r="D66" s="243"/>
      <c r="E66" s="243"/>
    </row>
    <row r="67" spans="1:10" ht="60" customHeight="1" x14ac:dyDescent="0.25">
      <c r="A67" s="828" t="s">
        <v>12</v>
      </c>
      <c r="B67" s="828"/>
      <c r="C67" s="828"/>
      <c r="D67" s="828"/>
      <c r="E67" s="828"/>
      <c r="F67" s="828"/>
      <c r="G67" s="828"/>
      <c r="H67" s="828"/>
      <c r="I67" s="828"/>
      <c r="J67" s="828"/>
    </row>
    <row r="68" spans="1:10" ht="12" customHeight="1" x14ac:dyDescent="0.25">
      <c r="A68" s="236"/>
      <c r="B68" s="236"/>
      <c r="C68" s="236"/>
      <c r="D68" s="236"/>
      <c r="E68" s="236"/>
      <c r="F68" s="236"/>
      <c r="G68" s="496"/>
      <c r="H68" s="236"/>
      <c r="I68" s="236"/>
      <c r="J68" s="236"/>
    </row>
    <row r="69" spans="1:10" x14ac:dyDescent="0.25">
      <c r="A69" s="827" t="s">
        <v>148</v>
      </c>
      <c r="B69" s="827"/>
      <c r="C69" s="827"/>
      <c r="D69" s="827"/>
      <c r="E69" s="827"/>
    </row>
    <row r="70" spans="1:10" ht="15" customHeight="1" x14ac:dyDescent="0.25">
      <c r="A70" s="9"/>
      <c r="B70" s="9"/>
      <c r="C70" s="9"/>
      <c r="D70" s="9"/>
      <c r="E70" s="10"/>
    </row>
    <row r="71" spans="1:10" ht="31.5" customHeight="1" x14ac:dyDescent="0.25">
      <c r="A71" s="829" t="s">
        <v>4</v>
      </c>
      <c r="B71" s="830" t="s">
        <v>44</v>
      </c>
      <c r="C71" s="832" t="s">
        <v>11</v>
      </c>
      <c r="D71" s="833"/>
      <c r="E71" s="831" t="s">
        <v>226</v>
      </c>
      <c r="F71" s="835" t="s">
        <v>143</v>
      </c>
      <c r="G71" s="830" t="s">
        <v>19</v>
      </c>
      <c r="H71" s="830"/>
      <c r="I71" s="830"/>
      <c r="J71" s="487" t="s">
        <v>95</v>
      </c>
    </row>
    <row r="72" spans="1:10" ht="50.25" customHeight="1" x14ac:dyDescent="0.25">
      <c r="A72" s="829"/>
      <c r="B72" s="831"/>
      <c r="C72" s="486" t="s">
        <v>22</v>
      </c>
      <c r="D72" s="486" t="s">
        <v>21</v>
      </c>
      <c r="E72" s="834"/>
      <c r="F72" s="836"/>
      <c r="G72" s="486" t="s">
        <v>202</v>
      </c>
      <c r="H72" s="486" t="s">
        <v>20</v>
      </c>
      <c r="I72" s="487" t="s">
        <v>23</v>
      </c>
      <c r="J72" s="487" t="s">
        <v>96</v>
      </c>
    </row>
    <row r="73" spans="1:10" ht="15.95" customHeight="1" x14ac:dyDescent="0.25">
      <c r="A73" s="490">
        <v>1</v>
      </c>
      <c r="B73" s="491" t="e">
        <f>'5 kg C'!I8</f>
        <v>#N/A</v>
      </c>
      <c r="C73" s="491" t="e">
        <f>'5 kg C'!H9</f>
        <v>#N/A</v>
      </c>
      <c r="D73" s="492" t="e">
        <f>'5 kg C'!E72</f>
        <v>#N/A</v>
      </c>
      <c r="E73" s="493">
        <f>'DATOS 1'!V85</f>
        <v>80</v>
      </c>
      <c r="F73" s="494">
        <f>'DATOS 1'!W85</f>
        <v>250</v>
      </c>
      <c r="G73" s="493" t="e">
        <f>' RT03-F13'!$D$47</f>
        <v>#DIV/0!</v>
      </c>
      <c r="H73" s="493" t="e">
        <f>' RT03-F13'!$D$48</f>
        <v>#DIV/0!</v>
      </c>
      <c r="I73" s="493" t="e">
        <f>' RT03-F13'!$D$49</f>
        <v>#DIV/0!</v>
      </c>
      <c r="J73" s="495" t="e">
        <f t="shared" ref="J73" si="0">IF(D73+E73&gt;=F73,"NO","SI")</f>
        <v>#N/A</v>
      </c>
    </row>
    <row r="74" spans="1:10" ht="15.95" customHeight="1" x14ac:dyDescent="0.25">
      <c r="A74" s="103"/>
      <c r="B74" s="103"/>
      <c r="C74" s="103"/>
      <c r="D74" s="11"/>
      <c r="E74" s="12"/>
      <c r="F74" s="12"/>
      <c r="G74" s="11"/>
      <c r="H74" s="11"/>
      <c r="I74" s="11"/>
      <c r="J74" s="11"/>
    </row>
    <row r="75" spans="1:10" ht="15.95" customHeight="1" x14ac:dyDescent="0.25">
      <c r="A75" s="103"/>
      <c r="B75" s="103"/>
      <c r="C75" s="103"/>
      <c r="D75" s="11"/>
      <c r="E75" s="12"/>
      <c r="F75" s="12"/>
      <c r="G75" s="11"/>
      <c r="H75" s="11"/>
      <c r="I75" s="11"/>
      <c r="J75" s="11"/>
    </row>
    <row r="76" spans="1:10" ht="15.95" customHeight="1" x14ac:dyDescent="0.25">
      <c r="A76" s="103"/>
      <c r="B76" s="103"/>
      <c r="C76" s="103"/>
      <c r="D76" s="11"/>
      <c r="E76" s="12"/>
      <c r="F76" s="12"/>
      <c r="G76" s="11"/>
      <c r="H76" s="11"/>
      <c r="I76" s="11"/>
      <c r="J76" s="11"/>
    </row>
    <row r="77" spans="1:10" s="20" customFormat="1" ht="15.95" customHeight="1" x14ac:dyDescent="0.25">
      <c r="A77" s="103"/>
      <c r="B77" s="103"/>
      <c r="C77" s="103"/>
      <c r="D77" s="11"/>
      <c r="E77" s="12"/>
      <c r="F77" s="12"/>
      <c r="G77" s="11"/>
      <c r="H77" s="11"/>
      <c r="I77" s="11"/>
      <c r="J77" s="11"/>
    </row>
    <row r="78" spans="1:10" ht="15.95" customHeight="1" x14ac:dyDescent="0.25">
      <c r="A78" s="103"/>
      <c r="B78" s="103"/>
      <c r="C78" s="103"/>
      <c r="D78" s="11"/>
      <c r="E78" s="12"/>
      <c r="F78" s="12"/>
      <c r="G78" s="11"/>
      <c r="H78" s="11"/>
      <c r="I78" s="11"/>
      <c r="J78" s="11"/>
    </row>
    <row r="79" spans="1:10" ht="15.95" customHeight="1" x14ac:dyDescent="0.25">
      <c r="A79" s="103"/>
      <c r="B79" s="103"/>
      <c r="C79" s="103"/>
      <c r="D79" s="11"/>
      <c r="E79" s="12"/>
      <c r="F79" s="12"/>
      <c r="G79" s="11"/>
      <c r="H79" s="11"/>
      <c r="I79" s="11"/>
      <c r="J79" s="11"/>
    </row>
    <row r="80" spans="1:10" ht="15.95" customHeight="1" x14ac:dyDescent="0.25">
      <c r="A80" s="103"/>
      <c r="B80" s="103"/>
      <c r="C80" s="103"/>
      <c r="D80" s="11"/>
      <c r="E80" s="12"/>
      <c r="F80" s="12"/>
      <c r="G80" s="11"/>
      <c r="H80" s="11"/>
      <c r="I80" s="11"/>
      <c r="J80" s="11"/>
    </row>
    <row r="81" spans="1:10" ht="15.95" customHeight="1" x14ac:dyDescent="0.25">
      <c r="A81" s="103"/>
      <c r="B81" s="103"/>
      <c r="C81" s="103"/>
      <c r="D81" s="11"/>
      <c r="E81" s="12"/>
      <c r="F81" s="12"/>
      <c r="G81" s="11"/>
      <c r="H81" s="11"/>
      <c r="I81" s="11"/>
      <c r="J81" s="11"/>
    </row>
    <row r="82" spans="1:10" ht="15.95" customHeight="1" x14ac:dyDescent="0.25">
      <c r="A82" s="103"/>
      <c r="B82" s="103"/>
      <c r="C82" s="103"/>
      <c r="D82" s="11"/>
      <c r="E82" s="12"/>
      <c r="F82" s="12"/>
      <c r="G82" s="11"/>
      <c r="H82" s="11"/>
      <c r="I82" s="11"/>
      <c r="J82" s="11"/>
    </row>
    <row r="83" spans="1:10" ht="15.95" customHeight="1" x14ac:dyDescent="0.25">
      <c r="A83" s="103"/>
      <c r="B83" s="103"/>
      <c r="C83" s="103"/>
      <c r="D83" s="11"/>
      <c r="E83" s="12"/>
      <c r="F83" s="12"/>
      <c r="G83" s="11"/>
      <c r="H83" s="11"/>
      <c r="I83" s="11"/>
      <c r="J83" s="11"/>
    </row>
    <row r="84" spans="1:10" ht="15.95" customHeight="1" x14ac:dyDescent="0.25">
      <c r="A84" s="103"/>
      <c r="B84" s="103"/>
      <c r="C84" s="103"/>
      <c r="D84" s="11"/>
      <c r="E84" s="12"/>
      <c r="F84" s="12"/>
      <c r="G84" s="11"/>
      <c r="H84" s="11"/>
      <c r="I84" s="11"/>
      <c r="J84" s="11"/>
    </row>
    <row r="85" spans="1:10" ht="15.95" customHeight="1" x14ac:dyDescent="0.25">
      <c r="A85" s="103"/>
      <c r="B85" s="103"/>
      <c r="C85" s="103"/>
      <c r="D85" s="11"/>
      <c r="E85" s="12"/>
      <c r="F85" s="12"/>
      <c r="G85" s="11"/>
      <c r="H85" s="11"/>
      <c r="I85" s="11"/>
      <c r="J85" s="11"/>
    </row>
    <row r="86" spans="1:10" ht="15.95" customHeight="1" x14ac:dyDescent="0.25">
      <c r="A86" s="103"/>
      <c r="B86" s="103"/>
      <c r="C86" s="103"/>
      <c r="D86" s="11"/>
      <c r="E86" s="12"/>
      <c r="F86" s="12"/>
      <c r="G86" s="11"/>
      <c r="H86" s="11"/>
      <c r="I86" s="11"/>
      <c r="J86" s="11"/>
    </row>
    <row r="87" spans="1:10" ht="15.95" customHeight="1" x14ac:dyDescent="0.25">
      <c r="A87" s="103"/>
      <c r="B87" s="103"/>
      <c r="C87" s="103"/>
      <c r="D87" s="11"/>
      <c r="E87" s="12"/>
      <c r="F87" s="12"/>
      <c r="G87" s="11"/>
      <c r="H87" s="11"/>
      <c r="I87" s="11"/>
      <c r="J87" s="11"/>
    </row>
    <row r="88" spans="1:10" ht="15.95" customHeight="1" x14ac:dyDescent="0.25">
      <c r="A88" s="103"/>
      <c r="B88" s="103"/>
      <c r="C88" s="103"/>
      <c r="D88" s="11"/>
      <c r="E88" s="12"/>
      <c r="F88" s="12"/>
      <c r="G88" s="11"/>
      <c r="H88" s="11"/>
      <c r="I88" s="11"/>
      <c r="J88" s="11"/>
    </row>
    <row r="89" spans="1:10" ht="15.95" customHeight="1" x14ac:dyDescent="0.25">
      <c r="A89" s="103"/>
      <c r="B89" s="103"/>
      <c r="C89" s="103"/>
      <c r="D89" s="11"/>
      <c r="E89" s="12"/>
      <c r="F89" s="12"/>
      <c r="G89" s="11"/>
      <c r="H89" s="11"/>
      <c r="I89" s="11"/>
      <c r="J89" s="11"/>
    </row>
    <row r="90" spans="1:10" ht="15.95" customHeight="1" x14ac:dyDescent="0.25">
      <c r="A90" s="103"/>
      <c r="B90" s="103"/>
      <c r="C90" s="103"/>
      <c r="D90" s="11"/>
      <c r="E90" s="12"/>
      <c r="F90" s="12"/>
      <c r="G90" s="11"/>
      <c r="H90" s="11"/>
      <c r="I90" s="11"/>
      <c r="J90" s="11"/>
    </row>
    <row r="91" spans="1:10" x14ac:dyDescent="0.25">
      <c r="A91" s="103"/>
      <c r="B91" s="103"/>
      <c r="C91" s="103"/>
      <c r="D91" s="11"/>
      <c r="E91" s="12"/>
      <c r="F91" s="12"/>
      <c r="G91" s="11"/>
      <c r="H91" s="11"/>
      <c r="I91" s="11"/>
      <c r="J91" s="11"/>
    </row>
    <row r="92" spans="1:10" ht="28.5" customHeight="1" x14ac:dyDescent="0.25"/>
    <row r="93" spans="1:10" ht="1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8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8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8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8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6.5" x14ac:dyDescent="0.3">
      <c r="A98" s="827"/>
      <c r="B98" s="827"/>
      <c r="C98" s="827"/>
      <c r="D98" s="827"/>
      <c r="E98" s="827"/>
      <c r="H98" s="837" t="s">
        <v>39</v>
      </c>
      <c r="I98" s="837"/>
      <c r="J98" s="235" t="e">
        <f>J55</f>
        <v>#N/A</v>
      </c>
    </row>
    <row r="99" spans="1:10" x14ac:dyDescent="0.25">
      <c r="E99" s="240"/>
    </row>
    <row r="100" spans="1:10" x14ac:dyDescent="0.25">
      <c r="A100" s="828" t="s">
        <v>310</v>
      </c>
      <c r="B100" s="828"/>
      <c r="C100" s="828"/>
      <c r="D100" s="828"/>
      <c r="E100" s="828"/>
      <c r="F100" s="828"/>
      <c r="G100" s="828"/>
      <c r="H100" s="828"/>
      <c r="I100" s="828"/>
      <c r="J100" s="828"/>
    </row>
    <row r="101" spans="1:10" x14ac:dyDescent="0.25">
      <c r="A101" s="828"/>
      <c r="B101" s="828"/>
      <c r="C101" s="828"/>
      <c r="D101" s="828"/>
      <c r="E101" s="828"/>
      <c r="F101" s="828"/>
      <c r="G101" s="828"/>
      <c r="H101" s="828"/>
      <c r="I101" s="828"/>
      <c r="J101" s="828"/>
    </row>
    <row r="102" spans="1:10" x14ac:dyDescent="0.25">
      <c r="A102" s="828"/>
      <c r="B102" s="828"/>
      <c r="C102" s="828"/>
      <c r="D102" s="828"/>
      <c r="E102" s="828"/>
      <c r="F102" s="828"/>
      <c r="G102" s="828"/>
      <c r="H102" s="828"/>
      <c r="I102" s="828"/>
      <c r="J102" s="828"/>
    </row>
    <row r="103" spans="1:10" x14ac:dyDescent="0.25">
      <c r="A103" s="828"/>
      <c r="B103" s="828"/>
      <c r="C103" s="828"/>
      <c r="D103" s="828"/>
      <c r="E103" s="828"/>
      <c r="F103" s="828"/>
      <c r="G103" s="828"/>
      <c r="H103" s="828"/>
      <c r="I103" s="828"/>
      <c r="J103" s="828"/>
    </row>
    <row r="104" spans="1:10" x14ac:dyDescent="0.25">
      <c r="A104" s="828"/>
      <c r="B104" s="828"/>
      <c r="C104" s="828"/>
      <c r="D104" s="828"/>
      <c r="E104" s="828"/>
      <c r="F104" s="828"/>
      <c r="G104" s="828"/>
      <c r="H104" s="828"/>
      <c r="I104" s="828"/>
      <c r="J104" s="828"/>
    </row>
    <row r="105" spans="1:10" x14ac:dyDescent="0.25">
      <c r="A105" s="828"/>
      <c r="B105" s="828"/>
      <c r="C105" s="828"/>
      <c r="D105" s="828"/>
      <c r="E105" s="828"/>
      <c r="F105" s="828"/>
      <c r="G105" s="828"/>
      <c r="H105" s="828"/>
      <c r="I105" s="828"/>
      <c r="J105" s="828"/>
    </row>
    <row r="107" spans="1:10" x14ac:dyDescent="0.25">
      <c r="A107" s="838" t="s">
        <v>97</v>
      </c>
      <c r="B107" s="838"/>
      <c r="C107" s="838"/>
      <c r="D107" s="838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 s="238"/>
      <c r="B109" s="238"/>
      <c r="C109" s="238"/>
      <c r="D109" s="238"/>
    </row>
    <row r="110" spans="1:10" x14ac:dyDescent="0.25">
      <c r="A110" s="19" t="s">
        <v>201</v>
      </c>
      <c r="B110" s="839"/>
      <c r="C110" s="839"/>
      <c r="D110" s="839"/>
      <c r="E110" s="839"/>
      <c r="F110" s="839"/>
      <c r="G110" s="839"/>
    </row>
    <row r="111" spans="1:10" x14ac:dyDescent="0.25">
      <c r="A111" s="19" t="s">
        <v>201</v>
      </c>
      <c r="B111" s="819"/>
      <c r="C111" s="819"/>
      <c r="D111" s="819"/>
      <c r="E111" s="819"/>
      <c r="F111" s="819"/>
      <c r="G111" s="819"/>
    </row>
    <row r="112" spans="1:10" x14ac:dyDescent="0.25">
      <c r="A112" s="19" t="s">
        <v>201</v>
      </c>
      <c r="B112" s="819"/>
      <c r="C112" s="819"/>
      <c r="D112" s="819"/>
      <c r="E112" s="819"/>
      <c r="F112" s="819"/>
      <c r="G112" s="819"/>
    </row>
    <row r="113" spans="1:10" x14ac:dyDescent="0.25">
      <c r="A113" s="19" t="s">
        <v>201</v>
      </c>
      <c r="B113" s="819"/>
      <c r="C113" s="819"/>
      <c r="D113" s="819"/>
      <c r="E113" s="819"/>
      <c r="F113" s="819"/>
      <c r="G113" s="819"/>
    </row>
    <row r="114" spans="1:10" x14ac:dyDescent="0.25">
      <c r="A114" s="19" t="s">
        <v>201</v>
      </c>
      <c r="B114" s="246"/>
      <c r="C114" s="246"/>
      <c r="D114" s="246"/>
      <c r="E114" s="246"/>
      <c r="F114" s="246"/>
      <c r="G114" s="246"/>
    </row>
    <row r="115" spans="1:10" x14ac:dyDescent="0.25">
      <c r="A115" s="19"/>
      <c r="B115" s="246"/>
      <c r="C115" s="246"/>
      <c r="D115" s="246"/>
      <c r="E115" s="246"/>
      <c r="F115" s="246"/>
      <c r="G115" s="246"/>
    </row>
    <row r="116" spans="1:10" x14ac:dyDescent="0.25">
      <c r="A116" s="15"/>
      <c r="B116" s="15"/>
      <c r="C116" s="15"/>
      <c r="D116" s="15"/>
      <c r="E116" s="15"/>
      <c r="F116" s="15"/>
      <c r="G116" s="4"/>
      <c r="H116" s="4"/>
    </row>
    <row r="118" spans="1:10" x14ac:dyDescent="0.25">
      <c r="A118" s="820" t="s">
        <v>34</v>
      </c>
      <c r="B118" s="820"/>
      <c r="C118" s="820"/>
      <c r="E118" s="13"/>
    </row>
    <row r="120" spans="1:10" x14ac:dyDescent="0.25">
      <c r="E120" s="14" t="s">
        <v>274</v>
      </c>
      <c r="G120" s="17" t="s">
        <v>145</v>
      </c>
      <c r="J120" s="237"/>
    </row>
    <row r="121" spans="1:10" ht="16.5" thickBot="1" x14ac:dyDescent="0.3">
      <c r="A121" s="13"/>
      <c r="B121" s="821"/>
      <c r="C121" s="821"/>
      <c r="D121" s="821"/>
      <c r="E121" s="821"/>
      <c r="G121" s="821"/>
      <c r="H121" s="821"/>
      <c r="I121" s="821"/>
      <c r="J121" s="821"/>
    </row>
    <row r="122" spans="1:10" x14ac:dyDescent="0.25">
      <c r="B122" s="822" t="s">
        <v>196</v>
      </c>
      <c r="C122" s="822"/>
      <c r="D122" s="822"/>
      <c r="E122" s="822"/>
      <c r="F122" s="156"/>
      <c r="G122" s="822" t="s">
        <v>197</v>
      </c>
      <c r="H122" s="822"/>
      <c r="I122" s="822"/>
      <c r="J122" s="155"/>
    </row>
    <row r="123" spans="1:10" x14ac:dyDescent="0.25">
      <c r="B123" s="823" t="e">
        <f>VLOOKUP($F$122,'DATOS 1'!$N$83:$Q$87,4,FALSE)</f>
        <v>#N/A</v>
      </c>
      <c r="C123" s="823"/>
      <c r="D123" s="823"/>
      <c r="E123" s="823"/>
      <c r="G123" s="4" t="e">
        <f>VLOOKUP($J$122,'DATOS 1'!N83:Q87,4,FALSE)</f>
        <v>#N/A</v>
      </c>
      <c r="H123" s="4"/>
      <c r="I123" s="4"/>
    </row>
    <row r="124" spans="1:10" ht="15.75" customHeight="1" x14ac:dyDescent="0.25">
      <c r="B124" s="823" t="e">
        <f>VLOOKUP($F$122,'DATOS 1'!$N$83:$Q$87,2,FALSE)</f>
        <v>#N/A</v>
      </c>
      <c r="C124" s="823"/>
      <c r="D124" s="823"/>
      <c r="E124" s="823"/>
      <c r="G124" s="824" t="e">
        <f>VLOOKUP($J$122,'DATOS 1'!$N$83:$Q$87,2,FALSE)</f>
        <v>#N/A</v>
      </c>
      <c r="H124" s="824"/>
      <c r="I124" s="824"/>
    </row>
    <row r="125" spans="1:10" x14ac:dyDescent="0.25">
      <c r="J125" s="237"/>
    </row>
    <row r="126" spans="1:10" x14ac:dyDescent="0.25">
      <c r="B126" s="825" t="s">
        <v>309</v>
      </c>
      <c r="C126" s="825"/>
      <c r="D126" s="825"/>
      <c r="E126" s="825"/>
      <c r="F126" s="826"/>
      <c r="G126" s="826"/>
      <c r="J126" s="237"/>
    </row>
    <row r="127" spans="1:10" x14ac:dyDescent="0.25">
      <c r="J127" s="237"/>
    </row>
    <row r="128" spans="1:10" x14ac:dyDescent="0.25">
      <c r="C128" s="818" t="s">
        <v>98</v>
      </c>
      <c r="D128" s="818"/>
      <c r="E128" s="818"/>
      <c r="F128" s="818"/>
      <c r="G128" s="818"/>
      <c r="H128" s="818"/>
      <c r="J128" s="237"/>
    </row>
  </sheetData>
  <sheetProtection algorithmName="SHA-512" hashValue="ViAm+G+R2aIvLDUt9I+Z0uO9jh9dmWxBabB/Knjq6uoBX3b301neAUMWca/iSp76Ry0RK7JMDVoZWXu1s2UnGQ==" saltValue="DSDUIGFvZPEUu4Ccz1czrw==" spinCount="100000" sheet="1" objects="1" scenarios="1"/>
  <mergeCells count="84">
    <mergeCell ref="H11:I11"/>
    <mergeCell ref="A1:J4"/>
    <mergeCell ref="A5:C5"/>
    <mergeCell ref="H5:I5"/>
    <mergeCell ref="A7:B7"/>
    <mergeCell ref="D7:G7"/>
    <mergeCell ref="A8:B8"/>
    <mergeCell ref="D8:I8"/>
    <mergeCell ref="A17:C17"/>
    <mergeCell ref="D17:G17"/>
    <mergeCell ref="A9:B9"/>
    <mergeCell ref="D9:G9"/>
    <mergeCell ref="A11:C11"/>
    <mergeCell ref="D11:E11"/>
    <mergeCell ref="F11:G11"/>
    <mergeCell ref="A13:E13"/>
    <mergeCell ref="A15:C15"/>
    <mergeCell ref="D15:E15"/>
    <mergeCell ref="A16:C16"/>
    <mergeCell ref="D16:G16"/>
    <mergeCell ref="A33:J33"/>
    <mergeCell ref="A18:C18"/>
    <mergeCell ref="D18:J18"/>
    <mergeCell ref="A19:C19"/>
    <mergeCell ref="D19:G19"/>
    <mergeCell ref="A21:E21"/>
    <mergeCell ref="A23:D23"/>
    <mergeCell ref="E23:J23"/>
    <mergeCell ref="B24:E24"/>
    <mergeCell ref="A25:D25"/>
    <mergeCell ref="A27:G27"/>
    <mergeCell ref="A29:I29"/>
    <mergeCell ref="A31:D31"/>
    <mergeCell ref="A35:D35"/>
    <mergeCell ref="A37:J37"/>
    <mergeCell ref="A39:G39"/>
    <mergeCell ref="A41:G41"/>
    <mergeCell ref="A43:G43"/>
    <mergeCell ref="I46:J46"/>
    <mergeCell ref="A47:B47"/>
    <mergeCell ref="C47:D47"/>
    <mergeCell ref="E47:F47"/>
    <mergeCell ref="A55:E55"/>
    <mergeCell ref="H55:I55"/>
    <mergeCell ref="A45:B46"/>
    <mergeCell ref="C45:D46"/>
    <mergeCell ref="E45:F46"/>
    <mergeCell ref="G45:J45"/>
    <mergeCell ref="G46:H46"/>
    <mergeCell ref="A57:J60"/>
    <mergeCell ref="A62:C62"/>
    <mergeCell ref="F62:G62"/>
    <mergeCell ref="H62:J62"/>
    <mergeCell ref="A63:C63"/>
    <mergeCell ref="F63:G63"/>
    <mergeCell ref="H63:J63"/>
    <mergeCell ref="B111:G111"/>
    <mergeCell ref="A65:I65"/>
    <mergeCell ref="A67:J67"/>
    <mergeCell ref="A69:E69"/>
    <mergeCell ref="A71:A72"/>
    <mergeCell ref="B71:B72"/>
    <mergeCell ref="C71:D71"/>
    <mergeCell ref="E71:E72"/>
    <mergeCell ref="F71:F72"/>
    <mergeCell ref="G71:I71"/>
    <mergeCell ref="A98:E98"/>
    <mergeCell ref="H98:I98"/>
    <mergeCell ref="A100:J105"/>
    <mergeCell ref="A107:D107"/>
    <mergeCell ref="B110:G110"/>
    <mergeCell ref="C128:H128"/>
    <mergeCell ref="B112:G112"/>
    <mergeCell ref="B113:G113"/>
    <mergeCell ref="A118:C118"/>
    <mergeCell ref="B121:E121"/>
    <mergeCell ref="G121:J121"/>
    <mergeCell ref="B122:E122"/>
    <mergeCell ref="G122:I122"/>
    <mergeCell ref="B123:E123"/>
    <mergeCell ref="B124:E124"/>
    <mergeCell ref="G124:I124"/>
    <mergeCell ref="B126:E126"/>
    <mergeCell ref="F126:G126"/>
  </mergeCells>
  <pageMargins left="0.70866141732283472" right="0.70866141732283472" top="0.6692913385826772" bottom="0" header="0.31496062992125984" footer="0.31496062992125984"/>
  <pageSetup scale="95" orientation="portrait" horizontalDpi="4294967293" r:id="rId1"/>
  <headerFooter>
    <oddHeader>&amp;C
&amp;"-,Negrita"&amp;14CERTIFICADO DE                                                                                                                          CALIBRACIÓN DE PESAS</oddHeader>
    <oddFooter>&amp;R
RT03-F16 Vr1 (2017-04-28)
&amp;"Arial,Normal"&amp;9&amp;P de &amp;N</oddFooter>
  </headerFooter>
  <rowBreaks count="2" manualBreakCount="2">
    <brk id="53" max="16383" man="1"/>
    <brk id="93" max="9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'DATOS 1'!$N$83:$N$87</xm:f>
          </x14:formula1>
          <xm:sqref>J122</xm:sqref>
        </x14:dataValidation>
        <x14:dataValidation type="list" allowBlank="1" showInputMessage="1" showErrorMessage="1">
          <x14:formula1>
            <xm:f>'DATOS 1'!$N$83:$N$85</xm:f>
          </x14:formula1>
          <xm:sqref>F122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B6FD03"/>
  </sheetPr>
  <dimension ref="A1:P82"/>
  <sheetViews>
    <sheetView showGridLines="0" tabSelected="1" zoomScale="60" zoomScaleNormal="60" workbookViewId="0">
      <selection activeCell="I25" sqref="I25:J25"/>
    </sheetView>
  </sheetViews>
  <sheetFormatPr baseColWidth="10" defaultRowHeight="31.5" customHeight="1" x14ac:dyDescent="0.2"/>
  <cols>
    <col min="1" max="1" width="11.42578125" style="368" customWidth="1"/>
    <col min="2" max="2" width="12" style="368" customWidth="1"/>
    <col min="3" max="3" width="13.5703125" style="368" customWidth="1"/>
    <col min="4" max="4" width="16.140625" style="368" customWidth="1"/>
    <col min="5" max="5" width="14" style="368" customWidth="1"/>
    <col min="6" max="6" width="13.85546875" style="368" bestFit="1" customWidth="1"/>
    <col min="7" max="7" width="15.28515625" style="368" bestFit="1" customWidth="1"/>
    <col min="8" max="9" width="13.7109375" style="368" bestFit="1" customWidth="1"/>
    <col min="10" max="10" width="13.7109375" style="368" customWidth="1"/>
    <col min="11" max="16384" width="11.42578125" style="338"/>
  </cols>
  <sheetData>
    <row r="1" spans="1:16" ht="47.25" customHeight="1" thickBot="1" x14ac:dyDescent="0.25">
      <c r="A1" s="718"/>
      <c r="B1" s="719"/>
      <c r="C1" s="720" t="s">
        <v>85</v>
      </c>
      <c r="D1" s="721"/>
      <c r="E1" s="721"/>
      <c r="F1" s="721"/>
      <c r="G1" s="721"/>
      <c r="H1" s="721"/>
      <c r="I1" s="721"/>
      <c r="J1" s="722"/>
      <c r="K1" s="337"/>
      <c r="L1" s="337"/>
      <c r="M1" s="337"/>
      <c r="N1" s="337"/>
      <c r="O1" s="337"/>
      <c r="P1" s="337"/>
    </row>
    <row r="2" spans="1:16" s="341" customFormat="1" ht="9.75" customHeight="1" thickBot="1" x14ac:dyDescent="0.25">
      <c r="A2" s="339"/>
      <c r="B2" s="339"/>
      <c r="C2" s="340"/>
      <c r="D2" s="340"/>
      <c r="E2" s="340"/>
      <c r="F2" s="340"/>
      <c r="G2" s="340"/>
      <c r="H2" s="340"/>
      <c r="K2" s="342"/>
      <c r="M2" s="343"/>
    </row>
    <row r="3" spans="1:16" s="342" customFormat="1" ht="35.25" customHeight="1" thickBot="1" x14ac:dyDescent="0.25">
      <c r="A3" s="344" t="s">
        <v>36</v>
      </c>
      <c r="B3" s="345" t="s">
        <v>83</v>
      </c>
      <c r="C3" s="346" t="s">
        <v>228</v>
      </c>
      <c r="D3" s="346" t="s">
        <v>84</v>
      </c>
      <c r="E3" s="346" t="s">
        <v>18</v>
      </c>
      <c r="F3" s="347" t="s">
        <v>37</v>
      </c>
      <c r="G3" s="347" t="s">
        <v>38</v>
      </c>
      <c r="H3" s="348" t="s">
        <v>32</v>
      </c>
      <c r="I3" s="726"/>
      <c r="J3" s="727"/>
      <c r="K3" s="341"/>
    </row>
    <row r="4" spans="1:16" s="341" customFormat="1" ht="29.25" customHeight="1" thickBot="1" x14ac:dyDescent="0.25">
      <c r="A4" s="349" t="e">
        <f>VLOOKUP($I$3,'DATOS 1'!B6:J28,2,FALSE)</f>
        <v>#N/A</v>
      </c>
      <c r="B4" s="349" t="e">
        <f>VLOOKUP($I$3,'DATOS 1'!$B$6:$J$28,3,FALSE)</f>
        <v>#N/A</v>
      </c>
      <c r="C4" s="350" t="e">
        <f>VLOOKUP($I$3,'DATOS 1'!$B$6:$J$28,8,FALSE)</f>
        <v>#N/A</v>
      </c>
      <c r="D4" s="350" t="e">
        <f>VLOOKUP($I$3,'DATOS 1'!$B$6:$J$28,6,FALSE)</f>
        <v>#N/A</v>
      </c>
      <c r="E4" s="349" t="e">
        <f>VLOOKUP($I$3,'DATOS 1'!$B$6:$J$28,7,FALSE)</f>
        <v>#N/A</v>
      </c>
      <c r="F4" s="349" t="e">
        <f>VLOOKUP($I$3,'DATOS 1'!$B$6:$J$28,4,FALSE)</f>
        <v>#N/A</v>
      </c>
      <c r="G4" s="349" t="e">
        <f>VLOOKUP($I$3,'DATOS 1'!$B$6:$J$28,5,FALSE)</f>
        <v>#N/A</v>
      </c>
      <c r="H4" s="350" t="e">
        <f>VLOOKUP($I$3,'DATOS 1'!$B$6:$J$28,9,FALSE)</f>
        <v>#N/A</v>
      </c>
      <c r="I4" s="728"/>
      <c r="J4" s="729"/>
      <c r="K4" s="338"/>
      <c r="L4" s="351"/>
      <c r="M4" s="351"/>
    </row>
    <row r="5" spans="1:16" s="353" customFormat="1" ht="6.75" customHeight="1" thickBot="1" x14ac:dyDescent="0.25">
      <c r="A5" s="352"/>
      <c r="B5" s="352"/>
      <c r="C5" s="352"/>
      <c r="F5" s="352"/>
      <c r="G5" s="352"/>
      <c r="H5" s="352"/>
      <c r="K5" s="338"/>
    </row>
    <row r="6" spans="1:16" ht="31.5" customHeight="1" thickBot="1" x14ac:dyDescent="0.25">
      <c r="A6" s="723" t="s">
        <v>40</v>
      </c>
      <c r="B6" s="724"/>
      <c r="C6" s="724"/>
      <c r="D6" s="725"/>
      <c r="E6" s="328"/>
      <c r="F6" s="723" t="s">
        <v>41</v>
      </c>
      <c r="G6" s="724"/>
      <c r="H6" s="724"/>
      <c r="I6" s="725"/>
      <c r="J6" s="329"/>
    </row>
    <row r="7" spans="1:16" ht="31.5" customHeight="1" x14ac:dyDescent="0.2">
      <c r="A7" s="354" t="s">
        <v>42</v>
      </c>
      <c r="B7" s="355" t="e">
        <f>VLOOKUP($E$6,'DATOS 1'!N10:AA61,2,FALSE)</f>
        <v>#N/A</v>
      </c>
      <c r="C7" s="356" t="s">
        <v>24</v>
      </c>
      <c r="D7" s="357" t="e">
        <f>VLOOKUP($E$6,'DATOS 1'!N10:AA61,3,FALSE)</f>
        <v>#N/A</v>
      </c>
      <c r="E7" s="358"/>
      <c r="F7" s="354" t="s">
        <v>42</v>
      </c>
      <c r="G7" s="357" t="e">
        <f>VLOOKUP($J$6,'DATOS 1'!B36:I58,2,FALSE)</f>
        <v>#N/A</v>
      </c>
      <c r="H7" s="359" t="s">
        <v>24</v>
      </c>
      <c r="I7" s="357" t="e">
        <f>VLOOKUP($J$6,'DATOS 1'!B36:I58,3,FALSE)</f>
        <v>#N/A</v>
      </c>
      <c r="J7" s="360"/>
    </row>
    <row r="8" spans="1:16" ht="31.5" customHeight="1" x14ac:dyDescent="0.2">
      <c r="A8" s="361" t="s">
        <v>43</v>
      </c>
      <c r="B8" s="362" t="e">
        <f>VLOOKUP($E$6,'DATOS 1'!N10:AA61,4,FALSE)</f>
        <v>#N/A</v>
      </c>
      <c r="C8" s="363" t="s">
        <v>44</v>
      </c>
      <c r="D8" s="364" t="e">
        <f>VLOOKUP($E$6,'DATOS 1'!N10:AA61,5,FALSE)</f>
        <v>#N/A</v>
      </c>
      <c r="E8" s="358"/>
      <c r="F8" s="361" t="s">
        <v>43</v>
      </c>
      <c r="G8" s="362" t="e">
        <f>VLOOKUP($J$6,'DATOS 1'!B36:I58,4,FALSE)</f>
        <v>#N/A</v>
      </c>
      <c r="H8" s="363" t="s">
        <v>44</v>
      </c>
      <c r="I8" s="364" t="e">
        <f>VLOOKUP($J$6,'DATOS 1'!B36:I58,5,FALSE)</f>
        <v>#N/A</v>
      </c>
      <c r="J8" s="360"/>
    </row>
    <row r="9" spans="1:16" ht="31.5" customHeight="1" x14ac:dyDescent="0.2">
      <c r="A9" s="365" t="s">
        <v>45</v>
      </c>
      <c r="B9" s="362" t="e">
        <f>VLOOKUP($E$6,'DATOS 1'!N10:AA61,6,FALSE)</f>
        <v>#N/A</v>
      </c>
      <c r="C9" s="366" t="s">
        <v>33</v>
      </c>
      <c r="D9" s="367" t="e">
        <f>VLOOKUP($E$6,'DATOS 1'!N10:AA61,7,FALSE)</f>
        <v>#N/A</v>
      </c>
      <c r="F9" s="674" t="s">
        <v>100</v>
      </c>
      <c r="G9" s="675"/>
      <c r="H9" s="362" t="e">
        <f>VLOOKUP($J$6,'DATOS 1'!B36:I58,6,FALSE)</f>
        <v>#N/A</v>
      </c>
      <c r="I9" s="369" t="s">
        <v>1</v>
      </c>
      <c r="J9" s="360"/>
      <c r="K9" s="370"/>
    </row>
    <row r="10" spans="1:16" s="370" customFormat="1" ht="31.5" customHeight="1" x14ac:dyDescent="0.25">
      <c r="A10" s="674" t="s">
        <v>101</v>
      </c>
      <c r="B10" s="675"/>
      <c r="C10" s="362" t="e">
        <f>VLOOKUP($E$6,'DATOS 1'!N10:AA61,8,FALSE)</f>
        <v>#N/A</v>
      </c>
      <c r="D10" s="369" t="s">
        <v>1</v>
      </c>
      <c r="F10" s="674" t="s">
        <v>102</v>
      </c>
      <c r="G10" s="675"/>
      <c r="H10" s="362" t="e">
        <f>VLOOKUP($J$6,'DATOS 1'!B36:I58,7,FALSE)</f>
        <v>#N/A</v>
      </c>
      <c r="I10" s="369" t="s">
        <v>118</v>
      </c>
      <c r="J10" s="371"/>
    </row>
    <row r="11" spans="1:16" s="370" customFormat="1" ht="31.5" customHeight="1" thickBot="1" x14ac:dyDescent="0.3">
      <c r="A11" s="674" t="s">
        <v>103</v>
      </c>
      <c r="B11" s="675"/>
      <c r="C11" s="362" t="e">
        <f>VLOOKUP($E$6,'DATOS 1'!N10:AA61,9,FALSE)</f>
        <v>#N/A</v>
      </c>
      <c r="D11" s="369" t="s">
        <v>3</v>
      </c>
      <c r="E11" s="372"/>
      <c r="F11" s="732" t="s">
        <v>104</v>
      </c>
      <c r="G11" s="733"/>
      <c r="H11" s="373" t="e">
        <f>VLOOKUP($J$6,'DATOS 1'!B36:I58,8,FALSE)</f>
        <v>#N/A</v>
      </c>
      <c r="I11" s="374" t="s">
        <v>118</v>
      </c>
      <c r="J11" s="371"/>
    </row>
    <row r="12" spans="1:16" s="370" customFormat="1" ht="31.5" customHeight="1" thickBot="1" x14ac:dyDescent="0.3">
      <c r="A12" s="674" t="s">
        <v>105</v>
      </c>
      <c r="B12" s="675"/>
      <c r="C12" s="362" t="e">
        <f>VLOOKUP($E$6,'DATOS 1'!N10:AA61,10,FALSE)</f>
        <v>#N/A</v>
      </c>
      <c r="D12" s="369" t="s">
        <v>3</v>
      </c>
      <c r="E12" s="371"/>
      <c r="F12" s="371"/>
      <c r="G12" s="371"/>
      <c r="H12" s="371"/>
    </row>
    <row r="13" spans="1:16" s="370" customFormat="1" ht="31.5" customHeight="1" thickBot="1" x14ac:dyDescent="0.3">
      <c r="A13" s="674" t="s">
        <v>106</v>
      </c>
      <c r="B13" s="675"/>
      <c r="C13" s="362" t="e">
        <f>VLOOKUP($E$6,'DATOS 1'!N10:AA61,11,FALSE)</f>
        <v>#N/A</v>
      </c>
      <c r="D13" s="369" t="s">
        <v>118</v>
      </c>
      <c r="E13" s="371"/>
      <c r="F13" s="723" t="s">
        <v>47</v>
      </c>
      <c r="G13" s="724"/>
      <c r="H13" s="724"/>
      <c r="I13" s="725"/>
      <c r="J13" s="332"/>
    </row>
    <row r="14" spans="1:16" s="370" customFormat="1" ht="31.5" customHeight="1" x14ac:dyDescent="0.2">
      <c r="A14" s="674" t="s">
        <v>107</v>
      </c>
      <c r="B14" s="675"/>
      <c r="C14" s="362" t="e">
        <f>VLOOKUP($E$6,'DATOS 1'!N10:AA61,12,FALSE)</f>
        <v>#N/A</v>
      </c>
      <c r="D14" s="369" t="s">
        <v>118</v>
      </c>
      <c r="E14" s="371"/>
      <c r="F14" s="354" t="s">
        <v>24</v>
      </c>
      <c r="G14" s="355" t="e">
        <f>VLOOKUP($J$13,'DATOS 1'!$N$68:$Q$75,2,FALSE)</f>
        <v>#N/A</v>
      </c>
      <c r="H14" s="359" t="s">
        <v>43</v>
      </c>
      <c r="I14" s="355" t="e">
        <f>VLOOKUP($J$13,'DATOS 1'!$N$68:$R$75,3,FALSE)</f>
        <v>#N/A</v>
      </c>
      <c r="J14" s="375"/>
      <c r="K14" s="338"/>
    </row>
    <row r="15" spans="1:16" ht="31.5" customHeight="1" thickBot="1" x14ac:dyDescent="0.25">
      <c r="A15" s="730" t="s">
        <v>108</v>
      </c>
      <c r="B15" s="731"/>
      <c r="C15" s="373" t="e">
        <f>VLOOKUP($E$6,'DATOS 1'!N10:AA61,13,FALSE)</f>
        <v>#N/A</v>
      </c>
      <c r="D15" s="374" t="s">
        <v>118</v>
      </c>
      <c r="E15" s="360"/>
      <c r="F15" s="376" t="s">
        <v>99</v>
      </c>
      <c r="G15" s="373" t="e">
        <f>VLOOKUP($J$13,'DATOS 1'!$N$68:$Q$75,4,FALSE)</f>
        <v>#N/A</v>
      </c>
      <c r="H15" s="373" t="s">
        <v>1</v>
      </c>
      <c r="I15" s="377" t="s">
        <v>261</v>
      </c>
      <c r="J15" s="378" t="e">
        <f>VLOOKUP($J$13,'DATOS 1'!$N$68:$R$75,5,FALSE)</f>
        <v>#N/A</v>
      </c>
      <c r="K15" s="353"/>
    </row>
    <row r="16" spans="1:16" s="353" customFormat="1" ht="6.75" customHeight="1" thickBot="1" x14ac:dyDescent="0.25">
      <c r="A16" s="360"/>
      <c r="B16" s="360"/>
      <c r="C16" s="360"/>
      <c r="D16" s="360"/>
      <c r="E16" s="360"/>
      <c r="F16" s="360"/>
      <c r="G16" s="360"/>
      <c r="H16" s="360"/>
      <c r="I16" s="360"/>
      <c r="J16" s="360"/>
      <c r="K16" s="338"/>
    </row>
    <row r="17" spans="1:11" ht="31.5" customHeight="1" thickBot="1" x14ac:dyDescent="0.25">
      <c r="A17" s="694" t="s">
        <v>48</v>
      </c>
      <c r="B17" s="695"/>
      <c r="C17" s="695"/>
      <c r="D17" s="695"/>
      <c r="E17" s="695"/>
      <c r="F17" s="695"/>
      <c r="G17" s="695"/>
      <c r="H17" s="695"/>
      <c r="I17" s="695"/>
      <c r="J17" s="696"/>
    </row>
    <row r="18" spans="1:11" ht="46.5" customHeight="1" thickBot="1" x14ac:dyDescent="0.25">
      <c r="A18" s="379" t="s">
        <v>24</v>
      </c>
      <c r="B18" s="380" t="e">
        <f>VLOOKUP($J$18,'DATOS 1'!B68:K87,2,FALSE)</f>
        <v>#N/A</v>
      </c>
      <c r="C18" s="381" t="s">
        <v>17</v>
      </c>
      <c r="D18" s="382" t="e">
        <f>VLOOKUP($J$18,'DATOS 1'!$B$67:$J$87,3,FALSE)</f>
        <v>#N/A</v>
      </c>
      <c r="E18" s="383" t="s">
        <v>45</v>
      </c>
      <c r="F18" s="685" t="e">
        <f>VLOOKUP($J$18,'DATOS 1'!$B$67:$K$87,10,FALSE)</f>
        <v>#N/A</v>
      </c>
      <c r="G18" s="686"/>
      <c r="H18" s="381" t="s">
        <v>46</v>
      </c>
      <c r="I18" s="384" t="e">
        <f>VLOOKUP($J$18,'DATOS 1'!$B$67:$J$87,9,FALSE)</f>
        <v>#N/A</v>
      </c>
      <c r="J18" s="333"/>
    </row>
    <row r="19" spans="1:11" ht="31.5" customHeight="1" thickBot="1" x14ac:dyDescent="0.25">
      <c r="A19" s="687" t="s">
        <v>283</v>
      </c>
      <c r="B19" s="688"/>
      <c r="C19" s="385" t="s">
        <v>49</v>
      </c>
      <c r="D19" s="386" t="e">
        <f>VLOOKUP(J19,'DATOS 1'!F89:I94,2,FALSE)</f>
        <v>#N/A</v>
      </c>
      <c r="E19" s="689" t="s">
        <v>50</v>
      </c>
      <c r="F19" s="690"/>
      <c r="G19" s="538">
        <f>I2</f>
        <v>0</v>
      </c>
      <c r="H19" s="388" t="s">
        <v>23</v>
      </c>
      <c r="I19" s="387" t="e">
        <f>VLOOKUP(J19,'DATOS 1'!F89:I94,4,FALSE)</f>
        <v>#N/A</v>
      </c>
      <c r="J19" s="333"/>
      <c r="K19" s="389"/>
    </row>
    <row r="20" spans="1:11" s="389" customFormat="1" ht="15" customHeight="1" thickBot="1" x14ac:dyDescent="0.25">
      <c r="A20" s="390"/>
      <c r="B20" s="390"/>
      <c r="C20" s="390"/>
      <c r="D20" s="390"/>
      <c r="E20" s="390"/>
      <c r="F20" s="390"/>
      <c r="G20" s="390"/>
      <c r="H20" s="390"/>
      <c r="I20" s="390"/>
      <c r="J20" s="390"/>
      <c r="K20" s="391"/>
    </row>
    <row r="21" spans="1:11" s="391" customFormat="1" ht="31.5" customHeight="1" thickBot="1" x14ac:dyDescent="0.25">
      <c r="A21" s="676" t="s">
        <v>51</v>
      </c>
      <c r="B21" s="677"/>
      <c r="C21" s="677"/>
      <c r="D21" s="677"/>
      <c r="E21" s="677"/>
      <c r="F21" s="677"/>
      <c r="G21" s="677"/>
      <c r="H21" s="677"/>
      <c r="I21" s="677"/>
      <c r="J21" s="678"/>
      <c r="K21" s="390"/>
    </row>
    <row r="22" spans="1:11" s="390" customFormat="1" ht="2.25" customHeight="1" thickBot="1" x14ac:dyDescent="0.25">
      <c r="A22" s="392"/>
      <c r="B22" s="393"/>
      <c r="C22" s="393"/>
      <c r="D22" s="393"/>
      <c r="E22" s="393"/>
      <c r="F22" s="393"/>
      <c r="G22" s="393"/>
      <c r="H22" s="393"/>
      <c r="I22" s="393"/>
      <c r="J22" s="394"/>
      <c r="K22" s="391"/>
    </row>
    <row r="23" spans="1:11" s="391" customFormat="1" ht="31.5" customHeight="1" thickBot="1" x14ac:dyDescent="0.25">
      <c r="A23" s="395" t="s">
        <v>52</v>
      </c>
      <c r="B23" s="123"/>
      <c r="C23" s="706" t="s">
        <v>49</v>
      </c>
      <c r="D23" s="707"/>
      <c r="E23" s="99"/>
      <c r="F23" s="708" t="s">
        <v>50</v>
      </c>
      <c r="G23" s="709"/>
      <c r="H23" s="105"/>
      <c r="I23" s="396" t="s">
        <v>23</v>
      </c>
      <c r="J23" s="335"/>
      <c r="K23" s="389"/>
    </row>
    <row r="24" spans="1:11" s="389" customFormat="1" ht="15" customHeight="1" thickBot="1" x14ac:dyDescent="0.25">
      <c r="A24" s="390"/>
      <c r="B24" s="390"/>
      <c r="C24" s="390"/>
      <c r="D24" s="390"/>
      <c r="E24" s="390"/>
      <c r="F24" s="390"/>
      <c r="G24" s="390"/>
      <c r="H24" s="390"/>
      <c r="I24" s="390"/>
      <c r="J24" s="333"/>
      <c r="K24" s="391"/>
    </row>
    <row r="25" spans="1:11" s="391" customFormat="1" ht="29.25" customHeight="1" thickBot="1" x14ac:dyDescent="0.25">
      <c r="A25" s="397" t="s">
        <v>200</v>
      </c>
      <c r="B25" s="398">
        <v>6</v>
      </c>
      <c r="C25" s="710" t="s">
        <v>53</v>
      </c>
      <c r="D25" s="711"/>
      <c r="E25" s="711"/>
      <c r="F25" s="711"/>
      <c r="G25" s="711"/>
      <c r="H25" s="712"/>
      <c r="I25" s="716" t="s">
        <v>229</v>
      </c>
      <c r="J25" s="717"/>
    </row>
    <row r="26" spans="1:11" s="391" customFormat="1" ht="31.5" customHeight="1" thickBot="1" x14ac:dyDescent="0.25">
      <c r="A26" s="713" t="s">
        <v>54</v>
      </c>
      <c r="B26" s="714"/>
      <c r="C26" s="399">
        <v>1</v>
      </c>
      <c r="D26" s="399">
        <v>2</v>
      </c>
      <c r="E26" s="399">
        <v>3</v>
      </c>
      <c r="F26" s="399">
        <v>4</v>
      </c>
      <c r="G26" s="399">
        <v>5</v>
      </c>
      <c r="H26" s="400">
        <v>6</v>
      </c>
      <c r="I26" s="692" t="e">
        <f>VLOOKUP($J$24,'DATOS 1'!$N$83:$Q$87,2,FALSE)</f>
        <v>#N/A</v>
      </c>
      <c r="J26" s="693"/>
    </row>
    <row r="27" spans="1:11" s="391" customFormat="1" ht="31.5" customHeight="1" x14ac:dyDescent="0.2">
      <c r="A27" s="713" t="s">
        <v>55</v>
      </c>
      <c r="B27" s="401" t="s">
        <v>0</v>
      </c>
      <c r="C27" s="157"/>
      <c r="D27" s="157"/>
      <c r="E27" s="157"/>
      <c r="F27" s="157"/>
      <c r="G27" s="157"/>
      <c r="H27" s="157"/>
      <c r="I27" s="390"/>
      <c r="J27" s="390"/>
    </row>
    <row r="28" spans="1:11" s="391" customFormat="1" ht="31.5" customHeight="1" x14ac:dyDescent="0.2">
      <c r="A28" s="713"/>
      <c r="B28" s="401" t="s">
        <v>2</v>
      </c>
      <c r="C28" s="157"/>
      <c r="D28" s="157"/>
      <c r="E28" s="157"/>
      <c r="F28" s="157"/>
      <c r="G28" s="157"/>
      <c r="H28" s="157"/>
      <c r="I28" s="390"/>
      <c r="J28" s="390"/>
    </row>
    <row r="29" spans="1:11" s="391" customFormat="1" ht="31.5" customHeight="1" x14ac:dyDescent="0.2">
      <c r="A29" s="713"/>
      <c r="B29" s="401" t="s">
        <v>2</v>
      </c>
      <c r="C29" s="157"/>
      <c r="D29" s="157"/>
      <c r="E29" s="157"/>
      <c r="F29" s="157"/>
      <c r="G29" s="157"/>
      <c r="H29" s="157"/>
      <c r="I29" s="390"/>
      <c r="J29" s="390"/>
    </row>
    <row r="30" spans="1:11" s="391" customFormat="1" ht="31.5" customHeight="1" thickBot="1" x14ac:dyDescent="0.25">
      <c r="A30" s="715"/>
      <c r="B30" s="402" t="s">
        <v>0</v>
      </c>
      <c r="C30" s="157"/>
      <c r="D30" s="157"/>
      <c r="E30" s="157"/>
      <c r="F30" s="157"/>
      <c r="G30" s="157"/>
      <c r="H30" s="157"/>
      <c r="I30" s="390"/>
      <c r="J30" s="390"/>
      <c r="K30" s="389"/>
    </row>
    <row r="31" spans="1:11" s="389" customFormat="1" ht="15" customHeight="1" thickBot="1" x14ac:dyDescent="0.25">
      <c r="A31" s="390"/>
      <c r="B31" s="390"/>
      <c r="C31" s="390"/>
      <c r="D31" s="390"/>
      <c r="E31" s="390"/>
      <c r="F31" s="390"/>
      <c r="G31" s="390"/>
      <c r="H31" s="390"/>
      <c r="I31" s="390"/>
      <c r="J31" s="390"/>
      <c r="K31" s="391"/>
    </row>
    <row r="32" spans="1:11" s="391" customFormat="1" ht="31.5" customHeight="1" thickBot="1" x14ac:dyDescent="0.25">
      <c r="A32" s="403" t="s">
        <v>56</v>
      </c>
      <c r="B32" s="101"/>
      <c r="C32" s="706" t="s">
        <v>49</v>
      </c>
      <c r="D32" s="707"/>
      <c r="E32" s="99"/>
      <c r="F32" s="708" t="s">
        <v>50</v>
      </c>
      <c r="G32" s="709"/>
      <c r="H32" s="105"/>
      <c r="I32" s="404" t="s">
        <v>23</v>
      </c>
      <c r="J32" s="106"/>
      <c r="K32" s="389"/>
    </row>
    <row r="33" spans="1:11" s="389" customFormat="1" ht="12" customHeight="1" x14ac:dyDescent="0.2">
      <c r="A33" s="405"/>
      <c r="B33" s="405"/>
      <c r="C33" s="405"/>
      <c r="D33" s="405"/>
      <c r="E33" s="405"/>
      <c r="F33" s="405"/>
      <c r="G33" s="405"/>
      <c r="H33" s="405"/>
      <c r="I33" s="405"/>
      <c r="J33" s="405"/>
      <c r="K33" s="391"/>
    </row>
    <row r="34" spans="1:11" s="391" customFormat="1" ht="15" customHeight="1" thickBot="1" x14ac:dyDescent="0.25">
      <c r="A34" s="406"/>
      <c r="B34" s="406"/>
      <c r="C34" s="406"/>
      <c r="D34" s="406"/>
      <c r="E34" s="406"/>
      <c r="F34" s="406"/>
      <c r="G34" s="406"/>
      <c r="H34" s="406"/>
      <c r="I34" s="406"/>
      <c r="J34" s="406"/>
    </row>
    <row r="35" spans="1:11" s="391" customFormat="1" ht="32.25" customHeight="1" thickBot="1" x14ac:dyDescent="0.25">
      <c r="A35" s="676" t="s">
        <v>57</v>
      </c>
      <c r="B35" s="677"/>
      <c r="C35" s="677"/>
      <c r="D35" s="677"/>
      <c r="E35" s="677"/>
      <c r="F35" s="677"/>
      <c r="G35" s="677"/>
      <c r="H35" s="677"/>
      <c r="I35" s="677"/>
      <c r="J35" s="678"/>
    </row>
    <row r="36" spans="1:11" s="391" customFormat="1" ht="3.75" customHeight="1" thickBot="1" x14ac:dyDescent="0.25">
      <c r="A36" s="405"/>
      <c r="B36" s="390"/>
      <c r="C36" s="390"/>
      <c r="D36" s="390"/>
      <c r="E36" s="390"/>
      <c r="F36" s="390"/>
      <c r="G36" s="390"/>
      <c r="H36" s="390"/>
      <c r="I36" s="390"/>
      <c r="J36" s="405"/>
    </row>
    <row r="37" spans="1:11" s="391" customFormat="1" ht="31.5" customHeight="1" thickBot="1" x14ac:dyDescent="0.25">
      <c r="A37" s="390"/>
      <c r="B37" s="680" t="s">
        <v>58</v>
      </c>
      <c r="C37" s="681"/>
      <c r="D37" s="681"/>
      <c r="E37" s="681"/>
      <c r="F37" s="681"/>
      <c r="G37" s="681"/>
      <c r="H37" s="682"/>
      <c r="I37" s="390"/>
      <c r="J37" s="390"/>
    </row>
    <row r="38" spans="1:11" s="391" customFormat="1" ht="31.5" customHeight="1" thickBot="1" x14ac:dyDescent="0.25">
      <c r="A38" s="390"/>
      <c r="B38" s="407" t="s">
        <v>54</v>
      </c>
      <c r="C38" s="408">
        <v>1</v>
      </c>
      <c r="D38" s="401">
        <v>2</v>
      </c>
      <c r="E38" s="401">
        <v>3</v>
      </c>
      <c r="F38" s="401">
        <v>4</v>
      </c>
      <c r="G38" s="401">
        <v>5</v>
      </c>
      <c r="H38" s="409">
        <v>6</v>
      </c>
      <c r="I38" s="390"/>
      <c r="J38" s="390"/>
    </row>
    <row r="39" spans="1:11" s="391" customFormat="1" ht="31.5" customHeight="1" x14ac:dyDescent="0.2">
      <c r="A39" s="410"/>
      <c r="B39" s="411"/>
      <c r="C39" s="412" t="e">
        <f>+AVERAGE(C27,C30)</f>
        <v>#DIV/0!</v>
      </c>
      <c r="D39" s="413" t="e">
        <f t="shared" ref="D39:H39" si="0">+AVERAGE(D27,D30)</f>
        <v>#DIV/0!</v>
      </c>
      <c r="E39" s="413" t="e">
        <f t="shared" si="0"/>
        <v>#DIV/0!</v>
      </c>
      <c r="F39" s="413" t="e">
        <f t="shared" si="0"/>
        <v>#DIV/0!</v>
      </c>
      <c r="G39" s="413" t="e">
        <f t="shared" si="0"/>
        <v>#DIV/0!</v>
      </c>
      <c r="H39" s="414" t="e">
        <f t="shared" si="0"/>
        <v>#DIV/0!</v>
      </c>
      <c r="I39" s="390"/>
      <c r="J39" s="390"/>
    </row>
    <row r="40" spans="1:11" s="391" customFormat="1" ht="31.5" customHeight="1" x14ac:dyDescent="0.2">
      <c r="A40" s="410"/>
      <c r="B40" s="415"/>
      <c r="C40" s="416" t="e">
        <f>+AVERAGE(C28:C29)</f>
        <v>#DIV/0!</v>
      </c>
      <c r="D40" s="417" t="e">
        <f t="shared" ref="D40:H40" si="1">+AVERAGE(D28:D29)</f>
        <v>#DIV/0!</v>
      </c>
      <c r="E40" s="417" t="e">
        <f t="shared" si="1"/>
        <v>#DIV/0!</v>
      </c>
      <c r="F40" s="417" t="e">
        <f t="shared" si="1"/>
        <v>#DIV/0!</v>
      </c>
      <c r="G40" s="417" t="e">
        <f t="shared" si="1"/>
        <v>#DIV/0!</v>
      </c>
      <c r="H40" s="418" t="e">
        <f t="shared" si="1"/>
        <v>#DIV/0!</v>
      </c>
      <c r="I40" s="390"/>
      <c r="J40" s="390"/>
    </row>
    <row r="41" spans="1:11" s="391" customFormat="1" ht="31.5" customHeight="1" thickBot="1" x14ac:dyDescent="0.25">
      <c r="A41" s="410"/>
      <c r="B41" s="419"/>
      <c r="C41" s="420" t="e">
        <f>+C40-C39</f>
        <v>#DIV/0!</v>
      </c>
      <c r="D41" s="421" t="e">
        <f t="shared" ref="D41:H41" si="2">+D40-D39</f>
        <v>#DIV/0!</v>
      </c>
      <c r="E41" s="421" t="e">
        <f t="shared" si="2"/>
        <v>#DIV/0!</v>
      </c>
      <c r="F41" s="421" t="e">
        <f t="shared" si="2"/>
        <v>#DIV/0!</v>
      </c>
      <c r="G41" s="421" t="e">
        <f t="shared" si="2"/>
        <v>#DIV/0!</v>
      </c>
      <c r="H41" s="422" t="e">
        <f t="shared" si="2"/>
        <v>#DIV/0!</v>
      </c>
      <c r="I41" s="390"/>
      <c r="J41" s="390"/>
    </row>
    <row r="42" spans="1:11" s="391" customFormat="1" ht="31.5" customHeight="1" thickBot="1" x14ac:dyDescent="0.25">
      <c r="A42" s="390"/>
      <c r="B42" s="423" t="s">
        <v>59</v>
      </c>
      <c r="C42" s="424" t="e">
        <f>+AVERAGE(C41:H41)</f>
        <v>#DIV/0!</v>
      </c>
      <c r="D42" s="390"/>
      <c r="E42" s="390"/>
      <c r="F42" s="390"/>
      <c r="G42" s="390"/>
      <c r="H42" s="390"/>
      <c r="I42" s="390"/>
      <c r="J42" s="390"/>
    </row>
    <row r="43" spans="1:11" s="391" customFormat="1" ht="31.5" customHeight="1" thickBot="1" x14ac:dyDescent="0.25">
      <c r="A43" s="390"/>
      <c r="B43" s="425" t="s">
        <v>119</v>
      </c>
      <c r="C43" s="426" t="e">
        <f>+STDEV(C41:H41)</f>
        <v>#DIV/0!</v>
      </c>
      <c r="D43" s="390"/>
      <c r="E43" s="390"/>
      <c r="F43" s="390"/>
      <c r="G43" s="390"/>
      <c r="H43" s="390"/>
      <c r="I43" s="390"/>
      <c r="J43" s="390"/>
      <c r="K43" s="389"/>
    </row>
    <row r="44" spans="1:11" s="389" customFormat="1" ht="15" customHeight="1" x14ac:dyDescent="0.2">
      <c r="A44" s="390"/>
      <c r="B44" s="390"/>
      <c r="C44" s="390"/>
      <c r="D44" s="390"/>
      <c r="E44" s="390"/>
      <c r="F44" s="390"/>
      <c r="G44" s="427"/>
      <c r="H44" s="390"/>
      <c r="I44" s="390"/>
      <c r="J44" s="390"/>
      <c r="K44" s="391"/>
    </row>
    <row r="45" spans="1:11" s="391" customFormat="1" ht="31.5" customHeight="1" thickBot="1" x14ac:dyDescent="0.25">
      <c r="A45" s="679" t="s">
        <v>60</v>
      </c>
      <c r="B45" s="679"/>
      <c r="C45" s="679"/>
      <c r="D45" s="679"/>
      <c r="E45" s="679"/>
      <c r="F45" s="679"/>
      <c r="G45" s="679"/>
      <c r="H45" s="679"/>
      <c r="I45" s="679"/>
      <c r="J45" s="679"/>
    </row>
    <row r="46" spans="1:11" s="391" customFormat="1" ht="31.5" customHeight="1" thickBot="1" x14ac:dyDescent="0.25">
      <c r="A46" s="390"/>
      <c r="B46" s="704" t="s">
        <v>61</v>
      </c>
      <c r="C46" s="705"/>
      <c r="D46" s="428" t="s">
        <v>62</v>
      </c>
      <c r="E46" s="390"/>
      <c r="F46" s="390"/>
      <c r="G46" s="390"/>
      <c r="H46" s="427"/>
      <c r="I46" s="390"/>
      <c r="J46" s="390"/>
    </row>
    <row r="47" spans="1:11" s="391" customFormat="1" ht="31.5" customHeight="1" x14ac:dyDescent="0.2">
      <c r="A47" s="390"/>
      <c r="B47" s="655" t="s">
        <v>49</v>
      </c>
      <c r="C47" s="656"/>
      <c r="D47" s="429" t="e">
        <f>+AVERAGE(E32,E23)</f>
        <v>#DIV/0!</v>
      </c>
      <c r="E47" s="390"/>
      <c r="F47" s="657" t="s">
        <v>109</v>
      </c>
      <c r="G47" s="658"/>
      <c r="H47" s="430" t="e">
        <f>+(0.34848*D49-0.009024*D48*EXP(0.0612*D47))/(273.15+D47)</f>
        <v>#DIV/0!</v>
      </c>
      <c r="I47" s="431" t="s">
        <v>112</v>
      </c>
      <c r="J47" s="390"/>
    </row>
    <row r="48" spans="1:11" s="391" customFormat="1" ht="31.5" customHeight="1" thickBot="1" x14ac:dyDescent="0.25">
      <c r="A48" s="390"/>
      <c r="B48" s="655" t="s">
        <v>50</v>
      </c>
      <c r="C48" s="656"/>
      <c r="D48" s="429" t="e">
        <f>+AVERAGE(H32,H23)</f>
        <v>#DIV/0!</v>
      </c>
      <c r="E48" s="390"/>
      <c r="F48" s="659" t="s">
        <v>110</v>
      </c>
      <c r="G48" s="660"/>
      <c r="H48" s="432" t="e">
        <f>+H47*((0.001)^2+(0.0001*I19/2)^2+(-0.0034*D19/2)^2+(-0.1*G19/2)^2)^0.5</f>
        <v>#DIV/0!</v>
      </c>
      <c r="I48" s="433" t="s">
        <v>112</v>
      </c>
      <c r="J48" s="390"/>
    </row>
    <row r="49" spans="1:11" s="391" customFormat="1" ht="31.5" customHeight="1" thickBot="1" x14ac:dyDescent="0.25">
      <c r="A49" s="390"/>
      <c r="B49" s="661" t="s">
        <v>23</v>
      </c>
      <c r="C49" s="662"/>
      <c r="D49" s="539" t="e">
        <f>+AVERAGE(J32,J24)</f>
        <v>#DIV/0!</v>
      </c>
      <c r="E49" s="390"/>
      <c r="F49" s="657" t="s">
        <v>111</v>
      </c>
      <c r="G49" s="658"/>
      <c r="H49" s="434">
        <v>1.2</v>
      </c>
      <c r="I49" s="433" t="s">
        <v>112</v>
      </c>
      <c r="J49" s="390"/>
      <c r="K49" s="389"/>
    </row>
    <row r="50" spans="1:11" s="389" customFormat="1" ht="15" customHeight="1" thickBot="1" x14ac:dyDescent="0.25">
      <c r="A50" s="390"/>
      <c r="B50" s="390"/>
      <c r="C50" s="390"/>
      <c r="D50" s="390"/>
      <c r="E50" s="390"/>
      <c r="F50" s="390"/>
      <c r="G50" s="390"/>
      <c r="H50" s="390"/>
      <c r="I50" s="390"/>
      <c r="J50" s="390"/>
      <c r="K50" s="391"/>
    </row>
    <row r="51" spans="1:11" s="391" customFormat="1" ht="31.5" customHeight="1" thickBot="1" x14ac:dyDescent="0.25">
      <c r="A51" s="680" t="s">
        <v>63</v>
      </c>
      <c r="B51" s="681"/>
      <c r="C51" s="681"/>
      <c r="D51" s="681"/>
      <c r="E51" s="681"/>
      <c r="F51" s="681"/>
      <c r="G51" s="681"/>
      <c r="H51" s="681"/>
      <c r="I51" s="681"/>
      <c r="J51" s="682"/>
    </row>
    <row r="52" spans="1:11" s="391" customFormat="1" ht="31.5" customHeight="1" x14ac:dyDescent="0.35">
      <c r="A52" s="390"/>
      <c r="B52" s="435" t="s">
        <v>64</v>
      </c>
      <c r="C52" s="436"/>
      <c r="D52" s="701" t="s">
        <v>113</v>
      </c>
      <c r="E52" s="701"/>
      <c r="F52" s="437" t="s">
        <v>65</v>
      </c>
      <c r="G52" s="438" t="s">
        <v>66</v>
      </c>
      <c r="H52" s="702" t="s">
        <v>67</v>
      </c>
      <c r="I52" s="703"/>
      <c r="J52" s="390"/>
    </row>
    <row r="53" spans="1:11" s="391" customFormat="1" ht="31.5" customHeight="1" thickBot="1" x14ac:dyDescent="0.25">
      <c r="A53" s="390"/>
      <c r="B53" s="439" t="e">
        <f>+C42</f>
        <v>#DIV/0!</v>
      </c>
      <c r="C53" s="440" t="s">
        <v>1</v>
      </c>
      <c r="D53" s="441" t="e">
        <f>+C10+C11/1000</f>
        <v>#N/A</v>
      </c>
      <c r="E53" s="440" t="s">
        <v>1</v>
      </c>
      <c r="F53" s="441" t="e">
        <f>+(H47-H49)*(1/H10-1/C13)</f>
        <v>#DIV/0!</v>
      </c>
      <c r="G53" s="442"/>
      <c r="H53" s="434" t="e">
        <f>+(B53+D53*F53)*1000</f>
        <v>#DIV/0!</v>
      </c>
      <c r="I53" s="433" t="s">
        <v>3</v>
      </c>
      <c r="J53" s="390"/>
      <c r="K53" s="389"/>
    </row>
    <row r="54" spans="1:11" s="389" customFormat="1" ht="15" customHeight="1" x14ac:dyDescent="0.2">
      <c r="A54" s="390"/>
      <c r="B54" s="390"/>
      <c r="C54" s="390"/>
      <c r="D54" s="390"/>
      <c r="E54" s="390"/>
      <c r="F54" s="390"/>
      <c r="G54" s="390"/>
      <c r="H54" s="390"/>
      <c r="I54" s="390"/>
      <c r="J54" s="390"/>
      <c r="K54" s="391"/>
    </row>
    <row r="55" spans="1:11" s="391" customFormat="1" ht="31.5" customHeight="1" x14ac:dyDescent="0.2">
      <c r="A55" s="683" t="s">
        <v>68</v>
      </c>
      <c r="B55" s="684"/>
      <c r="C55" s="684"/>
      <c r="D55" s="684"/>
      <c r="E55" s="684"/>
      <c r="F55" s="684"/>
      <c r="G55" s="684"/>
      <c r="H55" s="684"/>
      <c r="I55" s="684"/>
      <c r="J55" s="684"/>
      <c r="K55" s="389"/>
    </row>
    <row r="56" spans="1:11" s="389" customFormat="1" ht="15" customHeight="1" thickBot="1" x14ac:dyDescent="0.25">
      <c r="A56" s="390"/>
      <c r="B56" s="390"/>
      <c r="C56" s="390"/>
      <c r="D56" s="390"/>
      <c r="E56" s="390"/>
      <c r="F56" s="390"/>
      <c r="G56" s="390"/>
      <c r="H56" s="390"/>
      <c r="I56" s="390"/>
      <c r="J56" s="390"/>
      <c r="K56" s="391"/>
    </row>
    <row r="57" spans="1:11" s="391" customFormat="1" ht="31.5" customHeight="1" thickBot="1" x14ac:dyDescent="0.25">
      <c r="A57" s="651" t="s">
        <v>61</v>
      </c>
      <c r="B57" s="652"/>
      <c r="C57" s="653" t="s">
        <v>69</v>
      </c>
      <c r="D57" s="654"/>
      <c r="E57" s="443"/>
      <c r="F57" s="691"/>
      <c r="G57" s="691"/>
      <c r="H57" s="691"/>
      <c r="I57" s="691"/>
      <c r="J57" s="390"/>
    </row>
    <row r="58" spans="1:11" s="391" customFormat="1" ht="31.5" customHeight="1" x14ac:dyDescent="0.2">
      <c r="A58" s="444" t="s">
        <v>70</v>
      </c>
      <c r="B58" s="445"/>
      <c r="C58" s="446" t="e">
        <f>+C43/B25^0.5*1000</f>
        <v>#DIV/0!</v>
      </c>
      <c r="D58" s="447" t="s">
        <v>3</v>
      </c>
      <c r="E58" s="448"/>
      <c r="F58" s="691"/>
      <c r="G58" s="691"/>
      <c r="H58" s="691"/>
      <c r="I58" s="691"/>
      <c r="J58" s="390"/>
    </row>
    <row r="59" spans="1:11" s="391" customFormat="1" ht="31.5" customHeight="1" x14ac:dyDescent="0.2">
      <c r="A59" s="449" t="s">
        <v>71</v>
      </c>
      <c r="B59" s="450" t="s">
        <v>72</v>
      </c>
      <c r="C59" s="451" t="e">
        <f>+C12/2</f>
        <v>#N/A</v>
      </c>
      <c r="D59" s="452" t="s">
        <v>3</v>
      </c>
      <c r="E59" s="448"/>
      <c r="F59" s="691"/>
      <c r="G59" s="691"/>
      <c r="H59" s="691"/>
      <c r="I59" s="691"/>
      <c r="J59" s="390"/>
    </row>
    <row r="60" spans="1:11" s="391" customFormat="1" ht="31.5" customHeight="1" x14ac:dyDescent="0.2">
      <c r="A60" s="453" t="s">
        <v>73</v>
      </c>
      <c r="B60" s="454"/>
      <c r="C60" s="455" t="e">
        <f>+C12/3^0.5</f>
        <v>#N/A</v>
      </c>
      <c r="D60" s="452" t="s">
        <v>3</v>
      </c>
      <c r="E60" s="448"/>
      <c r="F60" s="691"/>
      <c r="G60" s="691"/>
      <c r="H60" s="691"/>
      <c r="I60" s="691"/>
      <c r="J60" s="390"/>
    </row>
    <row r="61" spans="1:11" s="391" customFormat="1" ht="31.5" customHeight="1" x14ac:dyDescent="0.25">
      <c r="A61" s="456" t="s">
        <v>74</v>
      </c>
      <c r="B61" s="457"/>
      <c r="C61" s="458" t="e">
        <f>+SQRT(SUMSQ(C59:C60))</f>
        <v>#N/A</v>
      </c>
      <c r="D61" s="459" t="s">
        <v>3</v>
      </c>
      <c r="E61" s="448"/>
      <c r="F61" s="691"/>
      <c r="G61" s="691"/>
      <c r="H61" s="691"/>
      <c r="I61" s="691"/>
      <c r="J61" s="390"/>
    </row>
    <row r="62" spans="1:11" s="391" customFormat="1" ht="31.5" customHeight="1" x14ac:dyDescent="0.2">
      <c r="A62" s="449" t="s">
        <v>75</v>
      </c>
      <c r="B62" s="450"/>
      <c r="C62" s="460" t="e">
        <f>+H48</f>
        <v>#DIV/0!</v>
      </c>
      <c r="D62" s="452" t="s">
        <v>112</v>
      </c>
      <c r="E62" s="390"/>
      <c r="F62" s="691"/>
      <c r="G62" s="691"/>
      <c r="H62" s="691"/>
      <c r="I62" s="691"/>
      <c r="J62" s="390"/>
    </row>
    <row r="63" spans="1:11" s="391" customFormat="1" ht="31.5" customHeight="1" x14ac:dyDescent="0.2">
      <c r="A63" s="449" t="s">
        <v>76</v>
      </c>
      <c r="B63" s="450"/>
      <c r="C63" s="461" t="e">
        <f>+H11/2</f>
        <v>#N/A</v>
      </c>
      <c r="D63" s="452" t="s">
        <v>112</v>
      </c>
      <c r="E63" s="390"/>
      <c r="F63" s="691"/>
      <c r="G63" s="691"/>
      <c r="H63" s="691"/>
      <c r="I63" s="691"/>
      <c r="J63" s="390"/>
    </row>
    <row r="64" spans="1:11" s="391" customFormat="1" ht="31.5" customHeight="1" thickBot="1" x14ac:dyDescent="0.25">
      <c r="A64" s="449" t="s">
        <v>77</v>
      </c>
      <c r="B64" s="450"/>
      <c r="C64" s="461" t="e">
        <f>+C14/2</f>
        <v>#N/A</v>
      </c>
      <c r="D64" s="452" t="s">
        <v>112</v>
      </c>
      <c r="E64" s="390"/>
      <c r="F64" s="390"/>
      <c r="G64" s="390"/>
      <c r="H64" s="390"/>
      <c r="I64" s="390"/>
      <c r="J64" s="390"/>
    </row>
    <row r="65" spans="1:11" s="391" customFormat="1" ht="31.5" customHeight="1" x14ac:dyDescent="0.25">
      <c r="A65" s="456" t="s">
        <v>78</v>
      </c>
      <c r="B65" s="457"/>
      <c r="C65" s="458" t="e">
        <f>+SQRT(ABS(((C10/1000+C11/1000000)*(C13-H10)/(C13*H10)*C62)^2+((C10/1000+C11/1000000)*(H47-H49))^2*C63^2/H10^4+(C10/1000+C11/1000000)^2*(H47-H49)*((H47-H49)-2*(C15-H49))*C64^2/C13^4))*1000000</f>
        <v>#N/A</v>
      </c>
      <c r="D65" s="459" t="s">
        <v>3</v>
      </c>
      <c r="E65" s="448"/>
      <c r="F65" s="697" t="s">
        <v>79</v>
      </c>
      <c r="G65" s="698"/>
      <c r="H65" s="462" t="e">
        <f>+SQRT(SUMSQ(C58,C61,C65,C66))</f>
        <v>#DIV/0!</v>
      </c>
      <c r="I65" s="431" t="s">
        <v>3</v>
      </c>
      <c r="J65" s="390"/>
    </row>
    <row r="66" spans="1:11" s="391" customFormat="1" ht="31.5" customHeight="1" thickBot="1" x14ac:dyDescent="0.3">
      <c r="A66" s="463" t="s">
        <v>80</v>
      </c>
      <c r="B66" s="464"/>
      <c r="C66" s="465" t="e">
        <f>+(G15/2/3^0.5)*2^0.5*1000</f>
        <v>#N/A</v>
      </c>
      <c r="D66" s="433" t="s">
        <v>3</v>
      </c>
      <c r="E66" s="448"/>
      <c r="F66" s="699" t="s">
        <v>81</v>
      </c>
      <c r="G66" s="700"/>
      <c r="H66" s="466" t="e">
        <f>+H65*2</f>
        <v>#DIV/0!</v>
      </c>
      <c r="I66" s="433" t="s">
        <v>3</v>
      </c>
      <c r="J66" s="390"/>
      <c r="K66" s="389"/>
    </row>
    <row r="67" spans="1:11" s="389" customFormat="1" ht="15" customHeight="1" x14ac:dyDescent="0.2">
      <c r="A67" s="405"/>
      <c r="B67" s="405"/>
      <c r="C67" s="405"/>
      <c r="D67" s="405"/>
      <c r="E67" s="390"/>
      <c r="F67" s="390"/>
      <c r="G67" s="390"/>
      <c r="H67" s="390"/>
      <c r="I67" s="390"/>
      <c r="J67" s="390"/>
      <c r="K67" s="391"/>
    </row>
    <row r="68" spans="1:11" s="391" customFormat="1" ht="31.5" customHeight="1" thickBot="1" x14ac:dyDescent="0.25">
      <c r="A68" s="390"/>
      <c r="B68" s="390"/>
      <c r="C68" s="390"/>
      <c r="D68" s="390"/>
      <c r="E68" s="390"/>
      <c r="F68" s="390"/>
      <c r="G68" s="390"/>
      <c r="H68" s="390"/>
      <c r="I68" s="390"/>
      <c r="J68" s="390"/>
    </row>
    <row r="69" spans="1:11" s="391" customFormat="1" ht="31.5" customHeight="1" thickBot="1" x14ac:dyDescent="0.25">
      <c r="A69" s="676" t="s">
        <v>82</v>
      </c>
      <c r="B69" s="677"/>
      <c r="C69" s="677"/>
      <c r="D69" s="677"/>
      <c r="E69" s="677"/>
      <c r="F69" s="677"/>
      <c r="G69" s="677"/>
      <c r="H69" s="677"/>
      <c r="I69" s="677"/>
      <c r="J69" s="678"/>
    </row>
    <row r="70" spans="1:11" s="391" customFormat="1" ht="31.5" customHeight="1" thickBot="1" x14ac:dyDescent="0.25">
      <c r="A70" s="663" t="s">
        <v>114</v>
      </c>
      <c r="B70" s="664"/>
      <c r="C70" s="664"/>
      <c r="D70" s="665"/>
      <c r="E70" s="467"/>
      <c r="F70" s="468"/>
      <c r="G70" s="666"/>
      <c r="H70" s="666"/>
      <c r="I70" s="666"/>
      <c r="J70" s="667"/>
    </row>
    <row r="71" spans="1:11" s="391" customFormat="1" ht="45.75" customHeight="1" x14ac:dyDescent="0.2">
      <c r="A71" s="469" t="s">
        <v>208</v>
      </c>
      <c r="B71" s="470" t="s">
        <v>146</v>
      </c>
      <c r="C71" s="471"/>
      <c r="D71" s="472" t="s">
        <v>285</v>
      </c>
      <c r="E71" s="668" t="s">
        <v>115</v>
      </c>
      <c r="F71" s="669"/>
      <c r="G71" s="670" t="s">
        <v>86</v>
      </c>
      <c r="H71" s="672" t="s">
        <v>116</v>
      </c>
      <c r="I71" s="672"/>
      <c r="J71" s="672"/>
    </row>
    <row r="72" spans="1:11" s="391" customFormat="1" ht="31.5" customHeight="1" thickBot="1" x14ac:dyDescent="0.25">
      <c r="A72" s="473" t="e">
        <f>C10</f>
        <v>#N/A</v>
      </c>
      <c r="B72" s="474" t="e">
        <f>C11</f>
        <v>#N/A</v>
      </c>
      <c r="C72" s="466" t="e">
        <f>H53</f>
        <v>#DIV/0!</v>
      </c>
      <c r="D72" s="475" t="e">
        <f>A72+B72/1000+C72/1000</f>
        <v>#N/A</v>
      </c>
      <c r="E72" s="466" t="e">
        <f>D72*1000-A72*1000</f>
        <v>#N/A</v>
      </c>
      <c r="F72" s="421" t="s">
        <v>3</v>
      </c>
      <c r="G72" s="671"/>
      <c r="H72" s="476" t="e">
        <f>H66</f>
        <v>#DIV/0!</v>
      </c>
      <c r="I72" s="673" t="s">
        <v>3</v>
      </c>
      <c r="J72" s="673"/>
      <c r="K72" s="338"/>
    </row>
    <row r="73" spans="1:11" ht="31.5" customHeight="1" x14ac:dyDescent="0.2">
      <c r="G73" s="477"/>
    </row>
    <row r="74" spans="1:11" ht="51" customHeight="1" x14ac:dyDescent="0.2"/>
    <row r="76" spans="1:11" ht="31.5" customHeight="1" x14ac:dyDescent="0.2">
      <c r="A76" s="478"/>
      <c r="B76" s="360"/>
      <c r="C76" s="360"/>
      <c r="D76" s="360"/>
      <c r="E76" s="360"/>
      <c r="F76" s="360"/>
      <c r="G76" s="360"/>
      <c r="H76" s="360"/>
      <c r="I76" s="360"/>
      <c r="J76" s="360"/>
    </row>
    <row r="77" spans="1:11" ht="31.5" customHeight="1" x14ac:dyDescent="0.2">
      <c r="A77" s="478"/>
      <c r="B77" s="360"/>
      <c r="C77" s="360"/>
      <c r="D77" s="360"/>
      <c r="E77" s="360"/>
      <c r="F77" s="360"/>
      <c r="G77" s="360"/>
      <c r="H77" s="360"/>
      <c r="I77" s="360"/>
      <c r="J77" s="360"/>
    </row>
    <row r="78" spans="1:11" ht="31.5" customHeight="1" x14ac:dyDescent="0.2">
      <c r="A78" s="478"/>
      <c r="B78" s="360"/>
      <c r="C78" s="360"/>
      <c r="D78" s="360"/>
      <c r="E78" s="360"/>
      <c r="F78" s="360"/>
      <c r="G78" s="360"/>
      <c r="H78" s="360"/>
      <c r="I78" s="360"/>
      <c r="J78" s="360"/>
    </row>
    <row r="79" spans="1:11" ht="31.5" customHeight="1" x14ac:dyDescent="0.2">
      <c r="A79" s="478"/>
      <c r="B79" s="360"/>
      <c r="C79" s="360"/>
      <c r="D79" s="360"/>
      <c r="E79" s="360"/>
      <c r="F79" s="360"/>
      <c r="G79" s="360"/>
      <c r="H79" s="360"/>
      <c r="I79" s="360"/>
      <c r="J79" s="360"/>
    </row>
    <row r="80" spans="1:11" ht="31.5" customHeight="1" x14ac:dyDescent="0.2">
      <c r="A80" s="478"/>
      <c r="B80" s="360"/>
      <c r="C80" s="360"/>
      <c r="D80" s="360"/>
      <c r="E80" s="360"/>
      <c r="F80" s="360"/>
      <c r="G80" s="360"/>
      <c r="H80" s="360"/>
      <c r="I80" s="360"/>
      <c r="J80" s="360"/>
    </row>
    <row r="81" spans="1:10" ht="31.5" customHeight="1" x14ac:dyDescent="0.2">
      <c r="A81" s="478"/>
      <c r="B81" s="360"/>
      <c r="C81" s="360"/>
      <c r="D81" s="360"/>
      <c r="E81" s="360"/>
      <c r="F81" s="360"/>
      <c r="G81" s="360"/>
      <c r="H81" s="360"/>
      <c r="I81" s="360"/>
      <c r="J81" s="360"/>
    </row>
    <row r="82" spans="1:10" ht="31.5" customHeight="1" x14ac:dyDescent="0.2">
      <c r="A82" s="478"/>
      <c r="B82" s="360"/>
      <c r="C82" s="360"/>
      <c r="D82" s="360"/>
      <c r="E82" s="360"/>
      <c r="F82" s="360"/>
      <c r="G82" s="360"/>
      <c r="H82" s="360"/>
      <c r="I82" s="360"/>
      <c r="J82" s="360"/>
    </row>
  </sheetData>
  <sheetProtection algorithmName="SHA-512" hashValue="/NyG9ZVVt7fW5T6jMquo8Xe0PWx2k2HJG/3WENTuKiqj3mb/BxcdIidjlzSjVRuoiUkHHGzUps3WSwWl5uEZIQ==" saltValue="AenjTpPN8pAQLSqKRmPV5g==" spinCount="100000" sheet="1" objects="1" scenarios="1"/>
  <mergeCells count="55">
    <mergeCell ref="A15:B15"/>
    <mergeCell ref="A11:B11"/>
    <mergeCell ref="F11:G11"/>
    <mergeCell ref="A12:B12"/>
    <mergeCell ref="A13:B13"/>
    <mergeCell ref="F13:I13"/>
    <mergeCell ref="A14:B14"/>
    <mergeCell ref="A1:B1"/>
    <mergeCell ref="C1:J1"/>
    <mergeCell ref="A6:D6"/>
    <mergeCell ref="F6:I6"/>
    <mergeCell ref="F9:G9"/>
    <mergeCell ref="I3:J4"/>
    <mergeCell ref="B46:C46"/>
    <mergeCell ref="A21:J21"/>
    <mergeCell ref="C23:D23"/>
    <mergeCell ref="F23:G23"/>
    <mergeCell ref="C25:H25"/>
    <mergeCell ref="A26:B26"/>
    <mergeCell ref="A27:A30"/>
    <mergeCell ref="C32:D32"/>
    <mergeCell ref="F32:G32"/>
    <mergeCell ref="A35:J35"/>
    <mergeCell ref="B37:H37"/>
    <mergeCell ref="I25:J25"/>
    <mergeCell ref="A10:B10"/>
    <mergeCell ref="F10:G10"/>
    <mergeCell ref="A69:J69"/>
    <mergeCell ref="A45:J45"/>
    <mergeCell ref="A51:J51"/>
    <mergeCell ref="A55:J55"/>
    <mergeCell ref="F18:G18"/>
    <mergeCell ref="A19:B19"/>
    <mergeCell ref="E19:F19"/>
    <mergeCell ref="F57:I63"/>
    <mergeCell ref="I26:J26"/>
    <mergeCell ref="A17:J17"/>
    <mergeCell ref="F65:G65"/>
    <mergeCell ref="F66:G66"/>
    <mergeCell ref="D52:E52"/>
    <mergeCell ref="H52:I52"/>
    <mergeCell ref="A70:D70"/>
    <mergeCell ref="G70:J70"/>
    <mergeCell ref="E71:F71"/>
    <mergeCell ref="G71:G72"/>
    <mergeCell ref="H71:J71"/>
    <mergeCell ref="I72:J72"/>
    <mergeCell ref="A57:B57"/>
    <mergeCell ref="C57:D57"/>
    <mergeCell ref="B47:C47"/>
    <mergeCell ref="F47:G47"/>
    <mergeCell ref="B48:C48"/>
    <mergeCell ref="F48:G48"/>
    <mergeCell ref="B49:C49"/>
    <mergeCell ref="F49:G49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  <headerFooter>
    <oddHeader xml:space="preserve">&amp;C
&amp;16   
</oddHeader>
    <oddFooter>&amp;RRT03-F13 Vr2 (2018-03-05)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'DATOS 1'!$N$69:$N$75</xm:f>
          </x14:formula1>
          <xm:sqref>J13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1'!$B$6:$B$28</xm:f>
          </x14:formula1>
          <xm:sqref>J6</xm:sqref>
        </x14:dataValidation>
        <x14:dataValidation type="list" allowBlank="1" showInputMessage="1" showErrorMessage="1">
          <x14:formula1>
            <xm:f>'DATOS 1'!$B$6:$B$28</xm:f>
          </x14:formula1>
          <xm:sqref>I3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1'!$F$89:$F$94</xm:f>
          </x14:formula1>
          <xm:sqref>J19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82"/>
  <sheetViews>
    <sheetView showGridLines="0" view="pageBreakPreview" topLeftCell="A20" zoomScale="85" zoomScaleNormal="60" zoomScaleSheetLayoutView="85" workbookViewId="0">
      <selection activeCell="J24" sqref="J24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34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31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816" t="e">
        <f>VLOOKUP($J$24,'DATOS 1'!N83:R87,2,FALSE)</f>
        <v>#N/A</v>
      </c>
      <c r="J26" s="817"/>
    </row>
    <row r="27" spans="1:11" s="43" customFormat="1" ht="31.5" customHeight="1" x14ac:dyDescent="0.2">
      <c r="A27" s="750" t="s">
        <v>55</v>
      </c>
      <c r="B27" s="232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32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32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32">
        <v>2</v>
      </c>
      <c r="E38" s="232">
        <v>3</v>
      </c>
      <c r="F38" s="232">
        <v>4</v>
      </c>
      <c r="G38" s="232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100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33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52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zEOs6Pg+qOIhsB5ZOW/Q8dtGSndJd6lFtK1e/CkpUfhUHYCn/+JoeKw7ptXxw2b99cRQ9fK8hRs/1u86jesaUA==" saltValue="QvRBKcF82vBNkEPsE9mzLA==" spinCount="100000" sheet="1" objects="1" scenarios="1"/>
  <mergeCells count="54"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1'!$N$69:$N$75</xm:f>
          </x14:formula1>
          <xm:sqref>J13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1'!$F$89:$F$94</xm:f>
          </x14:formula1>
          <xm:sqref>J19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FD03"/>
  </sheetPr>
  <dimension ref="A1:P82"/>
  <sheetViews>
    <sheetView showGridLines="0" view="pageBreakPreview" topLeftCell="A21" zoomScale="85" zoomScaleNormal="60" zoomScaleSheetLayoutView="85" workbookViewId="0">
      <selection activeCell="J27" sqref="J27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27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28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816" t="e">
        <f>VLOOKUP($J$24,'DATOS 1'!N83:R87,2,FALSE)</f>
        <v>#N/A</v>
      </c>
      <c r="J26" s="817"/>
    </row>
    <row r="27" spans="1:11" s="43" customFormat="1" ht="31.5" customHeight="1" x14ac:dyDescent="0.2">
      <c r="A27" s="750" t="s">
        <v>55</v>
      </c>
      <c r="B27" s="229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29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29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29">
        <v>2</v>
      </c>
      <c r="E38" s="229">
        <v>3</v>
      </c>
      <c r="F38" s="229">
        <v>4</v>
      </c>
      <c r="G38" s="229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100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26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52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m6vBIu4rJ0DUOk12iYyVgfkZP06Gf01JrQ4hzJb7FJmI6xtHphKwBi/4wtUp/taGUGKQjChurKOY+79vulNebg==" saltValue="TQNLmNFnZDTflkd2BQ/rlw==" spinCount="100000" sheet="1" objects="1" scenarios="1"/>
  <mergeCells count="54"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1'!$F$89:$F$94</xm:f>
          </x14:formula1>
          <xm:sqref>J19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1'!$N$69:$N$75</xm:f>
          </x14:formula1>
          <xm:sqref>J13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28"/>
  <sheetViews>
    <sheetView showGridLines="0" showRowColHeaders="0" view="pageBreakPreview" topLeftCell="A24" zoomScaleNormal="100" zoomScaleSheetLayoutView="100" workbookViewId="0">
      <selection activeCell="G46" sqref="G46:H46"/>
    </sheetView>
  </sheetViews>
  <sheetFormatPr baseColWidth="10" defaultRowHeight="15.75" x14ac:dyDescent="0.25"/>
  <cols>
    <col min="1" max="1" width="5.7109375" style="1" customWidth="1"/>
    <col min="2" max="2" width="11.42578125" style="1" customWidth="1"/>
    <col min="3" max="3" width="10" style="1" customWidth="1"/>
    <col min="4" max="4" width="8.42578125" style="1" customWidth="1"/>
    <col min="5" max="5" width="10.42578125" style="1" customWidth="1"/>
    <col min="6" max="6" width="8.7109375" style="1" customWidth="1"/>
    <col min="7" max="7" width="9.140625" style="1" customWidth="1"/>
    <col min="8" max="8" width="8.5703125" style="1" customWidth="1"/>
    <col min="9" max="9" width="7.7109375" style="1" customWidth="1"/>
    <col min="10" max="10" width="9.85546875" style="1" customWidth="1"/>
    <col min="11" max="16384" width="11.42578125" style="1"/>
  </cols>
  <sheetData>
    <row r="1" spans="1:10" ht="16.5" customHeight="1" x14ac:dyDescent="0.25">
      <c r="A1" s="823"/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6.5" customHeight="1" x14ac:dyDescent="0.25">
      <c r="A2" s="823"/>
      <c r="B2" s="823"/>
      <c r="C2" s="823"/>
      <c r="D2" s="823"/>
      <c r="E2" s="823"/>
      <c r="F2" s="823"/>
      <c r="G2" s="823"/>
      <c r="H2" s="823"/>
      <c r="I2" s="823"/>
      <c r="J2" s="823"/>
    </row>
    <row r="3" spans="1:10" ht="16.5" customHeight="1" x14ac:dyDescent="0.25">
      <c r="A3" s="823"/>
      <c r="B3" s="823"/>
      <c r="C3" s="823"/>
      <c r="D3" s="823"/>
      <c r="E3" s="823"/>
      <c r="F3" s="823"/>
      <c r="G3" s="823"/>
      <c r="H3" s="823"/>
      <c r="I3" s="823"/>
      <c r="J3" s="823"/>
    </row>
    <row r="4" spans="1:10" ht="16.5" customHeight="1" x14ac:dyDescent="0.25">
      <c r="A4" s="823"/>
      <c r="B4" s="823"/>
      <c r="C4" s="823"/>
      <c r="D4" s="823"/>
      <c r="E4" s="823"/>
      <c r="F4" s="823"/>
      <c r="G4" s="823"/>
      <c r="H4" s="823"/>
      <c r="I4" s="823"/>
      <c r="J4" s="823"/>
    </row>
    <row r="5" spans="1:10" ht="20.100000000000001" customHeight="1" x14ac:dyDescent="0.3">
      <c r="A5" s="867" t="s">
        <v>13</v>
      </c>
      <c r="B5" s="867"/>
      <c r="C5" s="867"/>
      <c r="D5" s="2"/>
      <c r="E5" s="2"/>
      <c r="F5" s="2"/>
      <c r="H5" s="837" t="s">
        <v>39</v>
      </c>
      <c r="I5" s="837"/>
      <c r="J5" s="235" t="e">
        <f>'10 kg C'!H4</f>
        <v>#N/A</v>
      </c>
    </row>
    <row r="6" spans="1:10" ht="12" customHeight="1" x14ac:dyDescent="0.25">
      <c r="A6" s="243"/>
      <c r="B6" s="2"/>
      <c r="C6" s="2"/>
      <c r="D6" s="2"/>
      <c r="E6" s="2"/>
      <c r="F6" s="2"/>
    </row>
    <row r="7" spans="1:10" ht="15" customHeight="1" x14ac:dyDescent="0.25">
      <c r="A7" s="861" t="s">
        <v>87</v>
      </c>
      <c r="B7" s="861"/>
      <c r="D7" s="870" t="e">
        <f>'10 kg C'!F4</f>
        <v>#N/A</v>
      </c>
      <c r="E7" s="870"/>
      <c r="F7" s="870"/>
      <c r="G7" s="870"/>
    </row>
    <row r="8" spans="1:10" ht="15" customHeight="1" x14ac:dyDescent="0.25">
      <c r="A8" s="861" t="s">
        <v>14</v>
      </c>
      <c r="B8" s="861"/>
      <c r="C8" s="3"/>
      <c r="D8" s="870" t="e">
        <f>'10 kg C'!G4</f>
        <v>#N/A</v>
      </c>
      <c r="E8" s="870"/>
      <c r="F8" s="870"/>
      <c r="G8" s="870"/>
      <c r="H8" s="870"/>
      <c r="I8" s="870"/>
    </row>
    <row r="9" spans="1:10" ht="15" customHeight="1" x14ac:dyDescent="0.25">
      <c r="A9" s="861" t="s">
        <v>15</v>
      </c>
      <c r="B9" s="861"/>
      <c r="D9" s="870" t="e">
        <f>'10 kg C'!A4</f>
        <v>#N/A</v>
      </c>
      <c r="E9" s="870"/>
      <c r="F9" s="870"/>
      <c r="G9" s="870"/>
    </row>
    <row r="10" spans="1:10" ht="12" customHeight="1" x14ac:dyDescent="0.25">
      <c r="A10" s="242"/>
      <c r="B10" s="242"/>
      <c r="D10" s="242"/>
      <c r="E10" s="242"/>
      <c r="F10" s="2"/>
    </row>
    <row r="11" spans="1:10" ht="15" customHeight="1" x14ac:dyDescent="0.25">
      <c r="A11" s="861" t="s">
        <v>16</v>
      </c>
      <c r="B11" s="861"/>
      <c r="C11" s="861"/>
      <c r="D11" s="871" t="e">
        <f>'10 kg C'!B4</f>
        <v>#N/A</v>
      </c>
      <c r="E11" s="871"/>
      <c r="F11" s="872" t="s">
        <v>18</v>
      </c>
      <c r="G11" s="872"/>
      <c r="H11" s="874" t="e">
        <f>'10 kg C'!E4</f>
        <v>#N/A</v>
      </c>
      <c r="I11" s="874"/>
    </row>
    <row r="12" spans="1:10" ht="12" customHeight="1" x14ac:dyDescent="0.25">
      <c r="A12" s="2"/>
      <c r="B12" s="2"/>
      <c r="C12" s="2"/>
      <c r="D12" s="2"/>
      <c r="E12" s="2"/>
      <c r="F12" s="2"/>
    </row>
    <row r="13" spans="1:10" ht="20.100000000000001" customHeight="1" x14ac:dyDescent="0.25">
      <c r="A13" s="867" t="s">
        <v>88</v>
      </c>
      <c r="B13" s="867"/>
      <c r="C13" s="867"/>
      <c r="D13" s="867"/>
      <c r="E13" s="867"/>
      <c r="F13" s="2"/>
    </row>
    <row r="14" spans="1:10" ht="12" customHeight="1" x14ac:dyDescent="0.25">
      <c r="A14" s="245"/>
      <c r="B14" s="245"/>
      <c r="C14" s="245"/>
      <c r="D14" s="245"/>
      <c r="E14" s="245"/>
      <c r="F14" s="2"/>
    </row>
    <row r="15" spans="1:10" ht="15" customHeight="1" x14ac:dyDescent="0.25">
      <c r="A15" s="861" t="s">
        <v>214</v>
      </c>
      <c r="B15" s="861"/>
      <c r="C15" s="861"/>
      <c r="D15" s="873" t="e">
        <f>'10 kg C'!H9</f>
        <v>#N/A</v>
      </c>
      <c r="E15" s="873"/>
      <c r="F15" s="2"/>
      <c r="G15" s="2"/>
      <c r="H15" s="237"/>
      <c r="I15" s="237"/>
    </row>
    <row r="16" spans="1:10" ht="15" customHeight="1" x14ac:dyDescent="0.25">
      <c r="A16" s="861" t="s">
        <v>24</v>
      </c>
      <c r="B16" s="861"/>
      <c r="C16" s="861"/>
      <c r="D16" s="866" t="e">
        <f>'10 kg C'!I7</f>
        <v>#N/A</v>
      </c>
      <c r="E16" s="866"/>
      <c r="F16" s="866"/>
      <c r="G16" s="866"/>
    </row>
    <row r="17" spans="1:10" ht="16.5" thickBot="1" x14ac:dyDescent="0.3">
      <c r="A17" s="861" t="s">
        <v>17</v>
      </c>
      <c r="B17" s="861"/>
      <c r="C17" s="861"/>
      <c r="D17" s="869" t="e">
        <f>'10 kg C'!G8</f>
        <v>#N/A</v>
      </c>
      <c r="E17" s="869"/>
      <c r="F17" s="869"/>
      <c r="G17" s="869"/>
    </row>
    <row r="18" spans="1:10" ht="39.75" customHeight="1" thickBot="1" x14ac:dyDescent="0.3">
      <c r="A18" s="861" t="s">
        <v>25</v>
      </c>
      <c r="B18" s="861"/>
      <c r="C18" s="861"/>
      <c r="D18" s="862"/>
      <c r="E18" s="863"/>
      <c r="F18" s="863"/>
      <c r="G18" s="863"/>
      <c r="H18" s="863"/>
      <c r="I18" s="863"/>
      <c r="J18" s="864"/>
    </row>
    <row r="19" spans="1:10" x14ac:dyDescent="0.25">
      <c r="A19" s="861" t="s">
        <v>26</v>
      </c>
      <c r="B19" s="861"/>
      <c r="C19" s="861"/>
      <c r="D19" s="865" t="e">
        <f>'10 kg C'!G7</f>
        <v>#N/A</v>
      </c>
      <c r="E19" s="866"/>
      <c r="F19" s="866"/>
      <c r="G19" s="866"/>
    </row>
    <row r="20" spans="1:10" ht="11.25" customHeight="1" x14ac:dyDescent="0.25">
      <c r="A20" s="242"/>
      <c r="B20" s="242"/>
      <c r="C20" s="242"/>
      <c r="D20" s="243"/>
      <c r="E20" s="243"/>
      <c r="F20" s="243"/>
      <c r="G20" s="243"/>
    </row>
    <row r="21" spans="1:10" ht="15.75" customHeight="1" x14ac:dyDescent="0.25">
      <c r="A21" s="861" t="s">
        <v>27</v>
      </c>
      <c r="B21" s="861"/>
      <c r="C21" s="861"/>
      <c r="D21" s="861"/>
      <c r="E21" s="861"/>
      <c r="F21" s="102"/>
    </row>
    <row r="22" spans="1:10" ht="13.5" customHeight="1" x14ac:dyDescent="0.25">
      <c r="A22" s="242"/>
      <c r="B22" s="242"/>
      <c r="C22" s="242"/>
      <c r="D22" s="242"/>
      <c r="E22" s="242"/>
      <c r="F22" s="242"/>
      <c r="G22" s="2"/>
    </row>
    <row r="23" spans="1:10" x14ac:dyDescent="0.25">
      <c r="A23" s="867" t="s">
        <v>89</v>
      </c>
      <c r="B23" s="867"/>
      <c r="C23" s="867"/>
      <c r="D23" s="867"/>
      <c r="E23" s="868" t="e">
        <f>'10 kg C'!D4</f>
        <v>#N/A</v>
      </c>
      <c r="F23" s="825"/>
      <c r="G23" s="825"/>
      <c r="H23" s="825"/>
      <c r="I23" s="825"/>
      <c r="J23" s="825"/>
    </row>
    <row r="24" spans="1:10" ht="9.75" customHeight="1" x14ac:dyDescent="0.25">
      <c r="B24" s="867"/>
      <c r="C24" s="867"/>
      <c r="D24" s="867"/>
      <c r="E24" s="867"/>
      <c r="F24" s="245"/>
      <c r="G24" s="243"/>
    </row>
    <row r="25" spans="1:10" x14ac:dyDescent="0.25">
      <c r="A25" s="867" t="s">
        <v>327</v>
      </c>
      <c r="B25" s="867"/>
      <c r="C25" s="867"/>
      <c r="D25" s="867"/>
      <c r="E25" s="235" t="e">
        <f>'10 kg C'!C4</f>
        <v>#N/A</v>
      </c>
      <c r="F25" s="16"/>
      <c r="G25" s="4"/>
      <c r="H25" s="4"/>
    </row>
    <row r="26" spans="1:10" ht="10.5" customHeight="1" x14ac:dyDescent="0.25">
      <c r="F26" s="243"/>
      <c r="G26" s="243"/>
    </row>
    <row r="27" spans="1:10" x14ac:dyDescent="0.25">
      <c r="A27" s="838" t="s">
        <v>216</v>
      </c>
      <c r="B27" s="838"/>
      <c r="C27" s="838"/>
      <c r="D27" s="838"/>
      <c r="E27" s="838"/>
      <c r="F27" s="838"/>
      <c r="G27" s="838"/>
    </row>
    <row r="28" spans="1:10" ht="6" customHeight="1" x14ac:dyDescent="0.25">
      <c r="A28" s="240"/>
      <c r="B28" s="244"/>
      <c r="C28" s="244"/>
      <c r="D28" s="244"/>
      <c r="F28" s="103"/>
      <c r="G28" s="2"/>
    </row>
    <row r="29" spans="1:10" x14ac:dyDescent="0.25">
      <c r="A29" s="866" t="s">
        <v>217</v>
      </c>
      <c r="B29" s="866"/>
      <c r="C29" s="866"/>
      <c r="D29" s="866"/>
      <c r="E29" s="866"/>
      <c r="F29" s="866"/>
      <c r="G29" s="866"/>
      <c r="H29" s="866"/>
      <c r="I29" s="866"/>
      <c r="J29" s="243"/>
    </row>
    <row r="30" spans="1:10" ht="5.25" customHeight="1" x14ac:dyDescent="0.25">
      <c r="A30" s="243"/>
      <c r="B30" s="243"/>
      <c r="C30" s="243"/>
      <c r="D30" s="243"/>
      <c r="E30" s="243"/>
      <c r="F30" s="243"/>
      <c r="G30" s="243"/>
      <c r="H30" s="243"/>
      <c r="I30" s="243"/>
      <c r="J30" s="243"/>
    </row>
    <row r="31" spans="1:10" x14ac:dyDescent="0.25">
      <c r="A31" s="838" t="s">
        <v>215</v>
      </c>
      <c r="B31" s="838"/>
      <c r="C31" s="838"/>
      <c r="D31" s="838"/>
      <c r="E31" s="240"/>
      <c r="F31" s="243"/>
      <c r="G31" s="243"/>
    </row>
    <row r="32" spans="1:10" ht="6" customHeight="1" x14ac:dyDescent="0.25">
      <c r="A32" s="240"/>
      <c r="B32" s="240"/>
      <c r="C32" s="240"/>
      <c r="D32" s="240"/>
      <c r="E32" s="240"/>
      <c r="F32" s="243"/>
      <c r="G32" s="243"/>
    </row>
    <row r="33" spans="1:10" x14ac:dyDescent="0.25">
      <c r="A33" s="860" t="s">
        <v>220</v>
      </c>
      <c r="B33" s="860"/>
      <c r="C33" s="860"/>
      <c r="D33" s="860"/>
      <c r="E33" s="860"/>
      <c r="F33" s="860"/>
      <c r="G33" s="860"/>
      <c r="H33" s="860"/>
      <c r="I33" s="860"/>
      <c r="J33" s="860"/>
    </row>
    <row r="34" spans="1:10" ht="8.25" customHeight="1" x14ac:dyDescent="0.25">
      <c r="A34" s="5"/>
      <c r="B34" s="5"/>
      <c r="C34" s="5"/>
      <c r="D34" s="5"/>
      <c r="E34" s="5"/>
      <c r="F34" s="5"/>
      <c r="G34" s="5"/>
    </row>
    <row r="35" spans="1:10" x14ac:dyDescent="0.25">
      <c r="A35" s="858" t="s">
        <v>147</v>
      </c>
      <c r="B35" s="858"/>
      <c r="C35" s="858"/>
      <c r="D35" s="858"/>
      <c r="G35" s="2"/>
    </row>
    <row r="36" spans="1:10" ht="8.25" customHeight="1" x14ac:dyDescent="0.25">
      <c r="A36" s="238"/>
      <c r="B36" s="238"/>
      <c r="C36" s="238"/>
      <c r="D36" s="238"/>
      <c r="G36" s="2"/>
    </row>
    <row r="37" spans="1:10" ht="32.25" customHeight="1" x14ac:dyDescent="0.25">
      <c r="A37" s="840" t="s">
        <v>218</v>
      </c>
      <c r="B37" s="840"/>
      <c r="C37" s="840"/>
      <c r="D37" s="840"/>
      <c r="E37" s="840"/>
      <c r="F37" s="840"/>
      <c r="G37" s="840"/>
      <c r="H37" s="840"/>
      <c r="I37" s="840"/>
      <c r="J37" s="840"/>
    </row>
    <row r="38" spans="1:10" ht="12" customHeight="1" x14ac:dyDescent="0.25">
      <c r="A38" s="236"/>
      <c r="B38" s="236"/>
      <c r="C38" s="236"/>
      <c r="D38" s="236"/>
      <c r="E38" s="236"/>
      <c r="F38" s="236"/>
      <c r="G38" s="236"/>
    </row>
    <row r="39" spans="1:10" x14ac:dyDescent="0.25">
      <c r="A39" s="838" t="s">
        <v>91</v>
      </c>
      <c r="B39" s="838"/>
      <c r="C39" s="838"/>
      <c r="D39" s="838"/>
      <c r="E39" s="838"/>
      <c r="F39" s="838"/>
      <c r="G39" s="838"/>
    </row>
    <row r="40" spans="1:10" ht="9.75" customHeight="1" x14ac:dyDescent="0.25">
      <c r="A40" s="238"/>
      <c r="B40" s="238"/>
      <c r="C40" s="238"/>
      <c r="D40" s="238"/>
      <c r="E40" s="238"/>
      <c r="F40" s="238"/>
      <c r="G40" s="238"/>
    </row>
    <row r="41" spans="1:10" x14ac:dyDescent="0.25">
      <c r="A41" s="859" t="s">
        <v>35</v>
      </c>
      <c r="B41" s="859"/>
      <c r="C41" s="859"/>
      <c r="D41" s="859"/>
      <c r="E41" s="859"/>
      <c r="F41" s="859"/>
      <c r="G41" s="859"/>
    </row>
    <row r="42" spans="1:10" ht="9.75" customHeight="1" x14ac:dyDescent="0.25"/>
    <row r="43" spans="1:10" x14ac:dyDescent="0.25">
      <c r="A43" s="838" t="s">
        <v>219</v>
      </c>
      <c r="B43" s="838"/>
      <c r="C43" s="838"/>
      <c r="D43" s="838"/>
      <c r="E43" s="838"/>
      <c r="F43" s="838"/>
      <c r="G43" s="838"/>
    </row>
    <row r="44" spans="1:10" ht="9.75" customHeight="1" thickBot="1" x14ac:dyDescent="0.3">
      <c r="A44" s="241"/>
      <c r="B44" s="241"/>
      <c r="C44" s="241"/>
      <c r="D44" s="241"/>
      <c r="E44" s="241"/>
      <c r="F44" s="241"/>
      <c r="G44" s="241"/>
    </row>
    <row r="45" spans="1:10" x14ac:dyDescent="0.25">
      <c r="A45" s="853" t="s">
        <v>92</v>
      </c>
      <c r="B45" s="853"/>
      <c r="C45" s="855" t="s">
        <v>6</v>
      </c>
      <c r="D45" s="855"/>
      <c r="E45" s="855" t="s">
        <v>7</v>
      </c>
      <c r="F45" s="855"/>
      <c r="G45" s="856" t="s">
        <v>28</v>
      </c>
      <c r="H45" s="856"/>
      <c r="I45" s="856"/>
      <c r="J45" s="857"/>
    </row>
    <row r="46" spans="1:10" ht="15" customHeight="1" thickBot="1" x14ac:dyDescent="0.3">
      <c r="A46" s="854"/>
      <c r="B46" s="854"/>
      <c r="C46" s="845"/>
      <c r="D46" s="845"/>
      <c r="E46" s="845"/>
      <c r="F46" s="845"/>
      <c r="G46" s="845" t="s">
        <v>29</v>
      </c>
      <c r="H46" s="845"/>
      <c r="I46" s="845" t="s">
        <v>30</v>
      </c>
      <c r="J46" s="846"/>
    </row>
    <row r="47" spans="1:10" ht="18.75" customHeight="1" thickBot="1" x14ac:dyDescent="0.3">
      <c r="A47" s="847" t="e">
        <f>'10 kg C'!H9</f>
        <v>#N/A</v>
      </c>
      <c r="B47" s="848"/>
      <c r="C47" s="849" t="s">
        <v>8</v>
      </c>
      <c r="D47" s="850"/>
      <c r="E47" s="851" t="s">
        <v>9</v>
      </c>
      <c r="F47" s="852"/>
      <c r="G47" s="480" t="e">
        <f>'10 kg C'!H10</f>
        <v>#N/A</v>
      </c>
      <c r="H47" s="481" t="s">
        <v>199</v>
      </c>
      <c r="I47" s="482" t="e">
        <f>'10 kg C'!H11</f>
        <v>#N/A</v>
      </c>
      <c r="J47" s="483" t="s">
        <v>198</v>
      </c>
    </row>
    <row r="48" spans="1:10" x14ac:dyDescent="0.25">
      <c r="A48" s="488"/>
      <c r="B48" s="488"/>
      <c r="C48" s="488"/>
      <c r="D48" s="488"/>
      <c r="E48" s="488"/>
      <c r="F48" s="488"/>
      <c r="G48" s="488"/>
      <c r="H48" s="488"/>
      <c r="I48" s="488"/>
      <c r="J48" s="488"/>
    </row>
    <row r="49" spans="1:10" x14ac:dyDescent="0.25">
      <c r="H49" s="479"/>
    </row>
    <row r="50" spans="1:10" ht="14.25" customHeight="1" x14ac:dyDescent="0.25">
      <c r="A50" s="5" t="s">
        <v>5</v>
      </c>
    </row>
    <row r="51" spans="1:10" ht="14.25" customHeight="1" x14ac:dyDescent="0.25">
      <c r="A51" s="5"/>
    </row>
    <row r="52" spans="1:10" ht="14.25" customHeight="1" x14ac:dyDescent="0.25">
      <c r="A52" s="5"/>
    </row>
    <row r="53" spans="1:10" ht="14.2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6.5" x14ac:dyDescent="0.3">
      <c r="A55" s="838" t="s">
        <v>93</v>
      </c>
      <c r="B55" s="838"/>
      <c r="C55" s="838"/>
      <c r="D55" s="838"/>
      <c r="E55" s="838"/>
      <c r="H55" s="837" t="s">
        <v>39</v>
      </c>
      <c r="I55" s="837"/>
      <c r="J55" s="235" t="e">
        <f>J5</f>
        <v>#N/A</v>
      </c>
    </row>
    <row r="56" spans="1:10" ht="6" customHeight="1" x14ac:dyDescent="0.25">
      <c r="A56" s="240"/>
    </row>
    <row r="57" spans="1:10" x14ac:dyDescent="0.25">
      <c r="A57" s="840" t="s">
        <v>308</v>
      </c>
      <c r="B57" s="840"/>
      <c r="C57" s="840"/>
      <c r="D57" s="840"/>
      <c r="E57" s="840"/>
      <c r="F57" s="840"/>
      <c r="G57" s="840"/>
      <c r="H57" s="840"/>
      <c r="I57" s="840"/>
      <c r="J57" s="840"/>
    </row>
    <row r="58" spans="1:10" x14ac:dyDescent="0.25">
      <c r="A58" s="840"/>
      <c r="B58" s="840"/>
      <c r="C58" s="840"/>
      <c r="D58" s="840"/>
      <c r="E58" s="840"/>
      <c r="F58" s="840"/>
      <c r="G58" s="840"/>
      <c r="H58" s="840"/>
      <c r="I58" s="840"/>
      <c r="J58" s="840"/>
    </row>
    <row r="59" spans="1:10" x14ac:dyDescent="0.25">
      <c r="A59" s="840"/>
      <c r="B59" s="840"/>
      <c r="C59" s="840"/>
      <c r="D59" s="840"/>
      <c r="E59" s="840"/>
      <c r="F59" s="840"/>
      <c r="G59" s="840"/>
      <c r="H59" s="840"/>
      <c r="I59" s="840"/>
      <c r="J59" s="840"/>
    </row>
    <row r="60" spans="1:10" ht="24.75" customHeight="1" x14ac:dyDescent="0.25">
      <c r="A60" s="840"/>
      <c r="B60" s="840"/>
      <c r="C60" s="840"/>
      <c r="D60" s="840"/>
      <c r="E60" s="840"/>
      <c r="F60" s="840"/>
      <c r="G60" s="840"/>
      <c r="H60" s="840"/>
      <c r="I60" s="840"/>
      <c r="J60" s="840"/>
    </row>
    <row r="61" spans="1:10" ht="12" customHeight="1" x14ac:dyDescent="0.25">
      <c r="A61" s="240"/>
    </row>
    <row r="62" spans="1:10" x14ac:dyDescent="0.25">
      <c r="A62" s="841" t="s">
        <v>31</v>
      </c>
      <c r="B62" s="841"/>
      <c r="C62" s="841"/>
      <c r="D62" s="489" t="s">
        <v>42</v>
      </c>
      <c r="E62" s="489" t="s">
        <v>24</v>
      </c>
      <c r="F62" s="841" t="s">
        <v>32</v>
      </c>
      <c r="G62" s="841"/>
      <c r="H62" s="841" t="s">
        <v>33</v>
      </c>
      <c r="I62" s="841"/>
      <c r="J62" s="841"/>
    </row>
    <row r="63" spans="1:10" x14ac:dyDescent="0.25">
      <c r="A63" s="842" t="s">
        <v>328</v>
      </c>
      <c r="B63" s="842"/>
      <c r="C63" s="842"/>
      <c r="D63" s="484" t="e">
        <f>'10 kg C'!B7</f>
        <v>#N/A</v>
      </c>
      <c r="E63" s="485" t="e">
        <f>'10 kg C'!D7</f>
        <v>#N/A</v>
      </c>
      <c r="F63" s="843" t="e">
        <f>'10 kg C'!B9</f>
        <v>#N/A</v>
      </c>
      <c r="G63" s="843"/>
      <c r="H63" s="844" t="e">
        <f>'10 kg C'!D9</f>
        <v>#N/A</v>
      </c>
      <c r="I63" s="844"/>
      <c r="J63" s="844"/>
    </row>
    <row r="64" spans="1:10" ht="12" customHeight="1" x14ac:dyDescent="0.25">
      <c r="A64" s="6"/>
      <c r="B64" s="6"/>
      <c r="C64" s="6"/>
      <c r="D64" s="7"/>
      <c r="E64" s="6"/>
      <c r="F64" s="6"/>
      <c r="G64" s="6"/>
      <c r="H64" s="8"/>
      <c r="I64" s="8"/>
      <c r="J64" s="8"/>
    </row>
    <row r="65" spans="1:10" x14ac:dyDescent="0.25">
      <c r="A65" s="827" t="s">
        <v>94</v>
      </c>
      <c r="B65" s="827"/>
      <c r="C65" s="827"/>
      <c r="D65" s="827"/>
      <c r="E65" s="827"/>
      <c r="F65" s="827"/>
      <c r="G65" s="827"/>
      <c r="H65" s="827"/>
      <c r="I65" s="827"/>
      <c r="J65" s="239"/>
    </row>
    <row r="66" spans="1:10" ht="12" customHeight="1" x14ac:dyDescent="0.25">
      <c r="A66" s="239"/>
      <c r="B66" s="243"/>
      <c r="C66" s="243"/>
      <c r="D66" s="243"/>
      <c r="E66" s="243"/>
    </row>
    <row r="67" spans="1:10" ht="60" customHeight="1" x14ac:dyDescent="0.25">
      <c r="A67" s="828" t="s">
        <v>12</v>
      </c>
      <c r="B67" s="828"/>
      <c r="C67" s="828"/>
      <c r="D67" s="828"/>
      <c r="E67" s="828"/>
      <c r="F67" s="828"/>
      <c r="G67" s="828"/>
      <c r="H67" s="828"/>
      <c r="I67" s="828"/>
      <c r="J67" s="828"/>
    </row>
    <row r="68" spans="1:10" ht="12" customHeight="1" x14ac:dyDescent="0.25">
      <c r="A68" s="236"/>
      <c r="B68" s="236"/>
      <c r="C68" s="236"/>
      <c r="D68" s="236"/>
      <c r="E68" s="236"/>
      <c r="F68" s="236"/>
      <c r="G68" s="236"/>
      <c r="H68" s="496"/>
      <c r="I68" s="236"/>
      <c r="J68" s="236"/>
    </row>
    <row r="69" spans="1:10" x14ac:dyDescent="0.25">
      <c r="A69" s="827" t="s">
        <v>148</v>
      </c>
      <c r="B69" s="827"/>
      <c r="C69" s="827"/>
      <c r="D69" s="827"/>
      <c r="E69" s="827"/>
    </row>
    <row r="70" spans="1:10" ht="15" customHeight="1" x14ac:dyDescent="0.25">
      <c r="A70" s="9"/>
      <c r="B70" s="9"/>
      <c r="C70" s="9"/>
      <c r="D70" s="9"/>
      <c r="E70" s="10"/>
    </row>
    <row r="71" spans="1:10" ht="31.5" customHeight="1" x14ac:dyDescent="0.25">
      <c r="A71" s="829" t="s">
        <v>4</v>
      </c>
      <c r="B71" s="830" t="s">
        <v>44</v>
      </c>
      <c r="C71" s="832" t="s">
        <v>11</v>
      </c>
      <c r="D71" s="833"/>
      <c r="E71" s="831" t="s">
        <v>226</v>
      </c>
      <c r="F71" s="835" t="s">
        <v>143</v>
      </c>
      <c r="G71" s="830" t="s">
        <v>19</v>
      </c>
      <c r="H71" s="830"/>
      <c r="I71" s="830"/>
      <c r="J71" s="487" t="s">
        <v>95</v>
      </c>
    </row>
    <row r="72" spans="1:10" ht="50.25" customHeight="1" x14ac:dyDescent="0.25">
      <c r="A72" s="829"/>
      <c r="B72" s="831"/>
      <c r="C72" s="486" t="s">
        <v>22</v>
      </c>
      <c r="D72" s="486" t="s">
        <v>21</v>
      </c>
      <c r="E72" s="834"/>
      <c r="F72" s="836"/>
      <c r="G72" s="486" t="s">
        <v>202</v>
      </c>
      <c r="H72" s="486" t="s">
        <v>20</v>
      </c>
      <c r="I72" s="487" t="s">
        <v>23</v>
      </c>
      <c r="J72" s="487" t="s">
        <v>96</v>
      </c>
    </row>
    <row r="73" spans="1:10" ht="15.95" customHeight="1" x14ac:dyDescent="0.25">
      <c r="A73" s="490">
        <v>1</v>
      </c>
      <c r="B73" s="491" t="e">
        <f>'10 kg C'!I8</f>
        <v>#N/A</v>
      </c>
      <c r="C73" s="491" t="e">
        <f>'10 kg C'!H9</f>
        <v>#N/A</v>
      </c>
      <c r="D73" s="492" t="e">
        <f>'10 kg C'!E72</f>
        <v>#N/A</v>
      </c>
      <c r="E73" s="494">
        <f>'DATOS 1'!V86</f>
        <v>160</v>
      </c>
      <c r="F73" s="494">
        <f>'DATOS 1'!W86</f>
        <v>500</v>
      </c>
      <c r="G73" s="493" t="e">
        <f>' RT03-F13'!$D$47</f>
        <v>#DIV/0!</v>
      </c>
      <c r="H73" s="493" t="e">
        <f>' RT03-F13'!$D$48</f>
        <v>#DIV/0!</v>
      </c>
      <c r="I73" s="493" t="e">
        <f>' RT03-F13'!$D$49</f>
        <v>#DIV/0!</v>
      </c>
      <c r="J73" s="495" t="e">
        <f t="shared" ref="J73" si="0">IF(D73+E73&gt;=F73,"NO","SI")</f>
        <v>#N/A</v>
      </c>
    </row>
    <row r="74" spans="1:10" ht="15.95" customHeight="1" x14ac:dyDescent="0.25">
      <c r="A74" s="103"/>
      <c r="B74" s="103"/>
      <c r="C74" s="103"/>
      <c r="D74" s="11"/>
      <c r="E74" s="12"/>
      <c r="F74" s="12"/>
      <c r="G74" s="11"/>
      <c r="H74" s="11"/>
      <c r="I74" s="11"/>
      <c r="J74" s="11"/>
    </row>
    <row r="75" spans="1:10" ht="15.95" customHeight="1" x14ac:dyDescent="0.25">
      <c r="A75" s="103"/>
      <c r="B75" s="103"/>
      <c r="C75" s="103"/>
      <c r="D75" s="11"/>
      <c r="E75" s="12"/>
      <c r="F75" s="12"/>
      <c r="G75" s="11"/>
      <c r="H75" s="11"/>
      <c r="I75" s="11"/>
      <c r="J75" s="11"/>
    </row>
    <row r="76" spans="1:10" ht="15.95" customHeight="1" x14ac:dyDescent="0.25">
      <c r="A76" s="103"/>
      <c r="B76" s="103"/>
      <c r="C76" s="103"/>
      <c r="D76" s="11"/>
      <c r="E76" s="12"/>
      <c r="F76" s="12"/>
      <c r="G76" s="11"/>
      <c r="H76" s="11"/>
      <c r="I76" s="11"/>
      <c r="J76" s="11"/>
    </row>
    <row r="77" spans="1:10" s="20" customFormat="1" ht="15.95" customHeight="1" x14ac:dyDescent="0.25">
      <c r="A77" s="103"/>
      <c r="B77" s="103"/>
      <c r="C77" s="103"/>
      <c r="D77" s="11"/>
      <c r="E77" s="12"/>
      <c r="F77" s="12"/>
      <c r="G77" s="11"/>
      <c r="H77" s="11"/>
      <c r="I77" s="11"/>
      <c r="J77" s="11"/>
    </row>
    <row r="78" spans="1:10" ht="15.95" customHeight="1" x14ac:dyDescent="0.25">
      <c r="A78" s="103"/>
      <c r="B78" s="103"/>
      <c r="C78" s="103"/>
      <c r="D78" s="11"/>
      <c r="E78" s="12"/>
      <c r="F78" s="12"/>
      <c r="G78" s="11"/>
      <c r="H78" s="11"/>
      <c r="I78" s="11"/>
      <c r="J78" s="11"/>
    </row>
    <row r="79" spans="1:10" ht="15.95" customHeight="1" x14ac:dyDescent="0.25">
      <c r="A79" s="103"/>
      <c r="B79" s="103"/>
      <c r="C79" s="103"/>
      <c r="D79" s="11"/>
      <c r="E79" s="12"/>
      <c r="F79" s="12"/>
      <c r="G79" s="11"/>
      <c r="H79" s="11"/>
      <c r="I79" s="11"/>
      <c r="J79" s="11"/>
    </row>
    <row r="80" spans="1:10" ht="15.95" customHeight="1" x14ac:dyDescent="0.25">
      <c r="A80" s="103"/>
      <c r="B80" s="103"/>
      <c r="C80" s="103"/>
      <c r="D80" s="11"/>
      <c r="E80" s="12"/>
      <c r="F80" s="12"/>
      <c r="G80" s="11"/>
      <c r="H80" s="11"/>
      <c r="I80" s="11"/>
      <c r="J80" s="11"/>
    </row>
    <row r="81" spans="1:10" ht="15.95" customHeight="1" x14ac:dyDescent="0.25">
      <c r="A81" s="103"/>
      <c r="B81" s="103"/>
      <c r="C81" s="103"/>
      <c r="D81" s="11"/>
      <c r="E81" s="12"/>
      <c r="F81" s="12"/>
      <c r="G81" s="11"/>
      <c r="H81" s="11"/>
      <c r="I81" s="11"/>
      <c r="J81" s="11"/>
    </row>
    <row r="82" spans="1:10" ht="15.95" customHeight="1" x14ac:dyDescent="0.25">
      <c r="A82" s="103"/>
      <c r="B82" s="103"/>
      <c r="C82" s="103"/>
      <c r="D82" s="11"/>
      <c r="E82" s="12"/>
      <c r="F82" s="12"/>
      <c r="G82" s="11"/>
      <c r="H82" s="11"/>
      <c r="I82" s="11"/>
      <c r="J82" s="11"/>
    </row>
    <row r="83" spans="1:10" ht="15.95" customHeight="1" x14ac:dyDescent="0.25">
      <c r="A83" s="103"/>
      <c r="B83" s="103"/>
      <c r="C83" s="103"/>
      <c r="D83" s="11"/>
      <c r="E83" s="12"/>
      <c r="F83" s="12"/>
      <c r="G83" s="11"/>
      <c r="H83" s="11"/>
      <c r="I83" s="11"/>
      <c r="J83" s="11"/>
    </row>
    <row r="84" spans="1:10" ht="15.95" customHeight="1" x14ac:dyDescent="0.25">
      <c r="A84" s="103"/>
      <c r="B84" s="103"/>
      <c r="C84" s="103"/>
      <c r="D84" s="11"/>
      <c r="E84" s="12"/>
      <c r="F84" s="12"/>
      <c r="G84" s="11"/>
      <c r="H84" s="11"/>
      <c r="I84" s="11"/>
      <c r="J84" s="11"/>
    </row>
    <row r="85" spans="1:10" ht="15.95" customHeight="1" x14ac:dyDescent="0.25">
      <c r="A85" s="103"/>
      <c r="B85" s="103"/>
      <c r="C85" s="103"/>
      <c r="D85" s="11"/>
      <c r="E85" s="12"/>
      <c r="F85" s="12"/>
      <c r="G85" s="11"/>
      <c r="H85" s="11"/>
      <c r="I85" s="11"/>
      <c r="J85" s="11"/>
    </row>
    <row r="86" spans="1:10" ht="15.95" customHeight="1" x14ac:dyDescent="0.25">
      <c r="A86" s="103"/>
      <c r="B86" s="103"/>
      <c r="C86" s="103"/>
      <c r="D86" s="11"/>
      <c r="E86" s="12"/>
      <c r="F86" s="12"/>
      <c r="G86" s="11"/>
      <c r="H86" s="11"/>
      <c r="I86" s="11"/>
      <c r="J86" s="11"/>
    </row>
    <row r="87" spans="1:10" ht="15.95" customHeight="1" x14ac:dyDescent="0.25">
      <c r="A87" s="103"/>
      <c r="B87" s="103"/>
      <c r="C87" s="103"/>
      <c r="D87" s="11"/>
      <c r="E87" s="12"/>
      <c r="F87" s="12"/>
      <c r="G87" s="11"/>
      <c r="H87" s="11"/>
      <c r="I87" s="11"/>
      <c r="J87" s="11"/>
    </row>
    <row r="88" spans="1:10" ht="15.95" customHeight="1" x14ac:dyDescent="0.25">
      <c r="A88" s="103"/>
      <c r="B88" s="103"/>
      <c r="C88" s="103"/>
      <c r="D88" s="11"/>
      <c r="E88" s="12"/>
      <c r="F88" s="12"/>
      <c r="G88" s="11"/>
      <c r="H88" s="11"/>
      <c r="I88" s="11"/>
      <c r="J88" s="11"/>
    </row>
    <row r="89" spans="1:10" ht="15.95" customHeight="1" x14ac:dyDescent="0.25">
      <c r="A89" s="103"/>
      <c r="B89" s="103"/>
      <c r="C89" s="103"/>
      <c r="D89" s="11"/>
      <c r="E89" s="12"/>
      <c r="F89" s="12"/>
      <c r="G89" s="11"/>
      <c r="H89" s="11"/>
      <c r="I89" s="11"/>
      <c r="J89" s="11"/>
    </row>
    <row r="90" spans="1:10" ht="15.95" customHeight="1" x14ac:dyDescent="0.25">
      <c r="A90" s="103"/>
      <c r="B90" s="103"/>
      <c r="C90" s="103"/>
      <c r="D90" s="11"/>
      <c r="E90" s="12"/>
      <c r="F90" s="12"/>
      <c r="G90" s="11"/>
      <c r="H90" s="11"/>
      <c r="I90" s="11"/>
      <c r="J90" s="11"/>
    </row>
    <row r="91" spans="1:10" x14ac:dyDescent="0.25">
      <c r="A91" s="103"/>
      <c r="B91" s="103"/>
      <c r="C91" s="103"/>
      <c r="D91" s="11"/>
      <c r="E91" s="12"/>
      <c r="F91" s="12"/>
      <c r="G91" s="11"/>
      <c r="H91" s="11"/>
      <c r="I91" s="11"/>
      <c r="J91" s="11"/>
    </row>
    <row r="92" spans="1:10" ht="28.5" customHeight="1" x14ac:dyDescent="0.25"/>
    <row r="93" spans="1:10" ht="1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8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8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8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8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6.5" x14ac:dyDescent="0.3">
      <c r="A98" s="827"/>
      <c r="B98" s="827"/>
      <c r="C98" s="827"/>
      <c r="D98" s="827"/>
      <c r="E98" s="827"/>
      <c r="H98" s="837" t="s">
        <v>39</v>
      </c>
      <c r="I98" s="837"/>
      <c r="J98" s="235" t="e">
        <f>J55</f>
        <v>#N/A</v>
      </c>
    </row>
    <row r="99" spans="1:10" x14ac:dyDescent="0.25">
      <c r="E99" s="240"/>
    </row>
    <row r="100" spans="1:10" x14ac:dyDescent="0.25">
      <c r="A100" s="840" t="s">
        <v>310</v>
      </c>
      <c r="B100" s="840"/>
      <c r="C100" s="840"/>
      <c r="D100" s="840"/>
      <c r="E100" s="840"/>
      <c r="F100" s="840"/>
      <c r="G100" s="840"/>
      <c r="H100" s="840"/>
      <c r="I100" s="840"/>
      <c r="J100" s="840"/>
    </row>
    <row r="101" spans="1:10" x14ac:dyDescent="0.25">
      <c r="A101" s="840"/>
      <c r="B101" s="840"/>
      <c r="C101" s="840"/>
      <c r="D101" s="840"/>
      <c r="E101" s="840"/>
      <c r="F101" s="840"/>
      <c r="G101" s="840"/>
      <c r="H101" s="840"/>
      <c r="I101" s="840"/>
      <c r="J101" s="840"/>
    </row>
    <row r="102" spans="1:10" x14ac:dyDescent="0.25">
      <c r="A102" s="840"/>
      <c r="B102" s="840"/>
      <c r="C102" s="840"/>
      <c r="D102" s="840"/>
      <c r="E102" s="840"/>
      <c r="F102" s="840"/>
      <c r="G102" s="840"/>
      <c r="H102" s="840"/>
      <c r="I102" s="840"/>
      <c r="J102" s="840"/>
    </row>
    <row r="103" spans="1:10" x14ac:dyDescent="0.25">
      <c r="A103" s="840"/>
      <c r="B103" s="840"/>
      <c r="C103" s="840"/>
      <c r="D103" s="840"/>
      <c r="E103" s="840"/>
      <c r="F103" s="840"/>
      <c r="G103" s="840"/>
      <c r="H103" s="840"/>
      <c r="I103" s="840"/>
      <c r="J103" s="840"/>
    </row>
    <row r="104" spans="1:10" x14ac:dyDescent="0.25">
      <c r="A104" s="840"/>
      <c r="B104" s="840"/>
      <c r="C104" s="840"/>
      <c r="D104" s="840"/>
      <c r="E104" s="840"/>
      <c r="F104" s="840"/>
      <c r="G104" s="840"/>
      <c r="H104" s="840"/>
      <c r="I104" s="840"/>
      <c r="J104" s="840"/>
    </row>
    <row r="105" spans="1:10" x14ac:dyDescent="0.25">
      <c r="A105" s="840"/>
      <c r="B105" s="840"/>
      <c r="C105" s="840"/>
      <c r="D105" s="840"/>
      <c r="E105" s="840"/>
      <c r="F105" s="840"/>
      <c r="G105" s="840"/>
      <c r="H105" s="840"/>
      <c r="I105" s="840"/>
      <c r="J105" s="840"/>
    </row>
    <row r="107" spans="1:10" x14ac:dyDescent="0.25">
      <c r="A107" s="838" t="s">
        <v>97</v>
      </c>
      <c r="B107" s="838"/>
      <c r="C107" s="838"/>
      <c r="D107" s="838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 s="238"/>
      <c r="B109" s="238"/>
      <c r="C109" s="238"/>
      <c r="D109" s="238"/>
    </row>
    <row r="110" spans="1:10" x14ac:dyDescent="0.25">
      <c r="A110" s="19" t="s">
        <v>201</v>
      </c>
      <c r="B110" s="839"/>
      <c r="C110" s="839"/>
      <c r="D110" s="839"/>
      <c r="E110" s="839"/>
      <c r="F110" s="839"/>
      <c r="G110" s="839"/>
    </row>
    <row r="111" spans="1:10" x14ac:dyDescent="0.25">
      <c r="A111" s="19" t="s">
        <v>201</v>
      </c>
      <c r="B111" s="819"/>
      <c r="C111" s="819"/>
      <c r="D111" s="819"/>
      <c r="E111" s="819"/>
      <c r="F111" s="819"/>
      <c r="G111" s="819"/>
    </row>
    <row r="112" spans="1:10" x14ac:dyDescent="0.25">
      <c r="A112" s="19" t="s">
        <v>201</v>
      </c>
      <c r="B112" s="819"/>
      <c r="C112" s="819"/>
      <c r="D112" s="819"/>
      <c r="E112" s="819"/>
      <c r="F112" s="819"/>
      <c r="G112" s="819"/>
    </row>
    <row r="113" spans="1:10" x14ac:dyDescent="0.25">
      <c r="A113" s="19" t="s">
        <v>201</v>
      </c>
      <c r="B113" s="819"/>
      <c r="C113" s="819"/>
      <c r="D113" s="819"/>
      <c r="E113" s="819"/>
      <c r="F113" s="819"/>
      <c r="G113" s="819"/>
    </row>
    <row r="114" spans="1:10" x14ac:dyDescent="0.25">
      <c r="A114" s="19" t="s">
        <v>201</v>
      </c>
      <c r="B114" s="246"/>
      <c r="C114" s="246"/>
      <c r="D114" s="246"/>
      <c r="E114" s="246"/>
      <c r="F114" s="246"/>
      <c r="G114" s="246"/>
    </row>
    <row r="115" spans="1:10" x14ac:dyDescent="0.25">
      <c r="A115" s="19"/>
      <c r="B115" s="246"/>
      <c r="C115" s="246"/>
      <c r="D115" s="246"/>
      <c r="E115" s="246"/>
      <c r="F115" s="246"/>
      <c r="G115" s="246"/>
    </row>
    <row r="116" spans="1:10" x14ac:dyDescent="0.25">
      <c r="A116" s="15"/>
      <c r="B116" s="15"/>
      <c r="C116" s="15"/>
      <c r="D116" s="15"/>
      <c r="E116" s="15"/>
      <c r="F116" s="15"/>
      <c r="G116" s="4"/>
      <c r="H116" s="4"/>
    </row>
    <row r="118" spans="1:10" x14ac:dyDescent="0.25">
      <c r="A118" s="820" t="s">
        <v>34</v>
      </c>
      <c r="B118" s="820"/>
      <c r="C118" s="820"/>
      <c r="E118" s="13"/>
    </row>
    <row r="120" spans="1:10" x14ac:dyDescent="0.25">
      <c r="E120" s="14" t="s">
        <v>274</v>
      </c>
      <c r="G120" s="17" t="s">
        <v>145</v>
      </c>
      <c r="J120" s="237"/>
    </row>
    <row r="121" spans="1:10" ht="16.5" thickBot="1" x14ac:dyDescent="0.3">
      <c r="A121" s="13"/>
      <c r="B121" s="821"/>
      <c r="C121" s="821"/>
      <c r="D121" s="821"/>
      <c r="E121" s="821"/>
      <c r="G121" s="821"/>
      <c r="H121" s="821"/>
      <c r="I121" s="821"/>
      <c r="J121" s="821"/>
    </row>
    <row r="122" spans="1:10" x14ac:dyDescent="0.25">
      <c r="B122" s="822" t="s">
        <v>196</v>
      </c>
      <c r="C122" s="822"/>
      <c r="D122" s="822"/>
      <c r="E122" s="822"/>
      <c r="F122" s="156"/>
      <c r="G122" s="822" t="s">
        <v>197</v>
      </c>
      <c r="H122" s="822"/>
      <c r="I122" s="822"/>
      <c r="J122" s="155"/>
    </row>
    <row r="123" spans="1:10" x14ac:dyDescent="0.25">
      <c r="B123" s="823" t="e">
        <f>VLOOKUP($F$122,'DATOS 1'!$N$83:$Q$87,4,FALSE)</f>
        <v>#N/A</v>
      </c>
      <c r="C123" s="823"/>
      <c r="D123" s="823"/>
      <c r="E123" s="823"/>
      <c r="G123" s="4" t="e">
        <f>VLOOKUP($J$122,'DATOS 1'!N83:Q87,4,FALSE)</f>
        <v>#N/A</v>
      </c>
      <c r="H123" s="4"/>
      <c r="I123" s="4"/>
    </row>
    <row r="124" spans="1:10" ht="15.75" customHeight="1" x14ac:dyDescent="0.25">
      <c r="B124" s="823" t="e">
        <f>VLOOKUP($F$122,'DATOS 1'!$N$83:$Q$87,2,FALSE)</f>
        <v>#N/A</v>
      </c>
      <c r="C124" s="823"/>
      <c r="D124" s="823"/>
      <c r="E124" s="823"/>
      <c r="G124" s="824" t="e">
        <f>VLOOKUP($J$122,'DATOS 1'!$N$83:$Q$87,2,FALSE)</f>
        <v>#N/A</v>
      </c>
      <c r="H124" s="824"/>
      <c r="I124" s="824"/>
    </row>
    <row r="125" spans="1:10" x14ac:dyDescent="0.25">
      <c r="J125" s="237"/>
    </row>
    <row r="126" spans="1:10" x14ac:dyDescent="0.25">
      <c r="B126" s="825" t="s">
        <v>309</v>
      </c>
      <c r="C126" s="825"/>
      <c r="D126" s="825"/>
      <c r="E126" s="825"/>
      <c r="F126" s="826"/>
      <c r="G126" s="826"/>
      <c r="J126" s="237"/>
    </row>
    <row r="127" spans="1:10" x14ac:dyDescent="0.25">
      <c r="J127" s="237"/>
    </row>
    <row r="128" spans="1:10" x14ac:dyDescent="0.25">
      <c r="C128" s="818" t="s">
        <v>98</v>
      </c>
      <c r="D128" s="818"/>
      <c r="E128" s="818"/>
      <c r="F128" s="818"/>
      <c r="G128" s="818"/>
      <c r="H128" s="818"/>
      <c r="J128" s="237"/>
    </row>
  </sheetData>
  <sheetProtection algorithmName="SHA-512" hashValue="DoYAUlgy/fH42+CB25y/ASdPNuZAFVhq2pzZu9h6m/+kFEUJy+jumSsrpHw/pHlSN/LlVq2PQ/mN44wC8CiORw==" saltValue="eTW2hUxtk7d2e/DoyY/CRA==" spinCount="100000" sheet="1" objects="1" scenarios="1"/>
  <mergeCells count="84">
    <mergeCell ref="H11:I11"/>
    <mergeCell ref="A1:J4"/>
    <mergeCell ref="A5:C5"/>
    <mergeCell ref="H5:I5"/>
    <mergeCell ref="A7:B7"/>
    <mergeCell ref="D7:G7"/>
    <mergeCell ref="A8:B8"/>
    <mergeCell ref="D8:I8"/>
    <mergeCell ref="A17:C17"/>
    <mergeCell ref="D17:G17"/>
    <mergeCell ref="A9:B9"/>
    <mergeCell ref="D9:G9"/>
    <mergeCell ref="A11:C11"/>
    <mergeCell ref="D11:E11"/>
    <mergeCell ref="F11:G11"/>
    <mergeCell ref="A13:E13"/>
    <mergeCell ref="A15:C15"/>
    <mergeCell ref="D15:E15"/>
    <mergeCell ref="A16:C16"/>
    <mergeCell ref="D16:G16"/>
    <mergeCell ref="A33:J33"/>
    <mergeCell ref="A18:C18"/>
    <mergeCell ref="D18:J18"/>
    <mergeCell ref="A19:C19"/>
    <mergeCell ref="D19:G19"/>
    <mergeCell ref="A21:E21"/>
    <mergeCell ref="A23:D23"/>
    <mergeCell ref="E23:J23"/>
    <mergeCell ref="B24:E24"/>
    <mergeCell ref="A25:D25"/>
    <mergeCell ref="A27:G27"/>
    <mergeCell ref="A29:I29"/>
    <mergeCell ref="A31:D31"/>
    <mergeCell ref="A35:D35"/>
    <mergeCell ref="A37:J37"/>
    <mergeCell ref="A39:G39"/>
    <mergeCell ref="A41:G41"/>
    <mergeCell ref="A43:G43"/>
    <mergeCell ref="I46:J46"/>
    <mergeCell ref="A47:B47"/>
    <mergeCell ref="C47:D47"/>
    <mergeCell ref="E47:F47"/>
    <mergeCell ref="A55:E55"/>
    <mergeCell ref="H55:I55"/>
    <mergeCell ref="A45:B46"/>
    <mergeCell ref="C45:D46"/>
    <mergeCell ref="E45:F46"/>
    <mergeCell ref="G45:J45"/>
    <mergeCell ref="G46:H46"/>
    <mergeCell ref="A57:J60"/>
    <mergeCell ref="A62:C62"/>
    <mergeCell ref="F62:G62"/>
    <mergeCell ref="H62:J62"/>
    <mergeCell ref="A63:C63"/>
    <mergeCell ref="F63:G63"/>
    <mergeCell ref="H63:J63"/>
    <mergeCell ref="B111:G111"/>
    <mergeCell ref="A65:I65"/>
    <mergeCell ref="A67:J67"/>
    <mergeCell ref="A69:E69"/>
    <mergeCell ref="A71:A72"/>
    <mergeCell ref="B71:B72"/>
    <mergeCell ref="C71:D71"/>
    <mergeCell ref="E71:E72"/>
    <mergeCell ref="F71:F72"/>
    <mergeCell ref="G71:I71"/>
    <mergeCell ref="A98:E98"/>
    <mergeCell ref="H98:I98"/>
    <mergeCell ref="A100:J105"/>
    <mergeCell ref="A107:D107"/>
    <mergeCell ref="B110:G110"/>
    <mergeCell ref="C128:H128"/>
    <mergeCell ref="B112:G112"/>
    <mergeCell ref="B113:G113"/>
    <mergeCell ref="A118:C118"/>
    <mergeCell ref="B121:E121"/>
    <mergeCell ref="G121:J121"/>
    <mergeCell ref="B122:E122"/>
    <mergeCell ref="G122:I122"/>
    <mergeCell ref="B123:E123"/>
    <mergeCell ref="B124:E124"/>
    <mergeCell ref="G124:I124"/>
    <mergeCell ref="B126:E126"/>
    <mergeCell ref="F126:G126"/>
  </mergeCells>
  <pageMargins left="0.70866141732283472" right="0.70866141732283472" top="0.6692913385826772" bottom="0" header="0.31496062992125984" footer="0.31496062992125984"/>
  <pageSetup scale="95" orientation="portrait" horizontalDpi="4294967293" r:id="rId1"/>
  <headerFooter>
    <oddHeader>&amp;C
&amp;"-,Negrita"&amp;14CERTIFICADO DE                                                                                                                          CALIBRACIÓN DE PESAS</oddHeader>
    <oddFooter>&amp;R
RT03-F16 Vr1 (2017-04-28)
&amp;"Arial,Normal"&amp;9&amp;P de &amp;N</oddFooter>
  </headerFooter>
  <rowBreaks count="2" manualBreakCount="2">
    <brk id="53" max="16383" man="1"/>
    <brk id="93" max="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1'!$N$83:$N$85</xm:f>
          </x14:formula1>
          <xm:sqref>F122</xm:sqref>
        </x14:dataValidation>
        <x14:dataValidation type="list" allowBlank="1" showInputMessage="1" showErrorMessage="1">
          <x14:formula1>
            <xm:f>'DATOS 1'!$N$83:$N$87</xm:f>
          </x14:formula1>
          <xm:sqref>J122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2"/>
  <sheetViews>
    <sheetView showGridLines="0" view="pageBreakPreview" topLeftCell="A23" zoomScale="85" zoomScaleNormal="60" zoomScaleSheetLayoutView="85" workbookViewId="0">
      <selection activeCell="A21" sqref="A21:J21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34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31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816" t="e">
        <f>VLOOKUP($J$24,'DATOS 1'!N83:R87,2,FALSE)</f>
        <v>#N/A</v>
      </c>
      <c r="J26" s="817"/>
    </row>
    <row r="27" spans="1:11" s="43" customFormat="1" ht="31.5" customHeight="1" x14ac:dyDescent="0.2">
      <c r="A27" s="750" t="s">
        <v>55</v>
      </c>
      <c r="B27" s="232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32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32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32">
        <v>2</v>
      </c>
      <c r="E38" s="232">
        <v>3</v>
      </c>
      <c r="F38" s="232">
        <v>4</v>
      </c>
      <c r="G38" s="232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100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33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52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Jm2UbX/wSRZdPNE7/cOAGmmhQd7F0e9dKOchEIEkjFGPmNpSSMGVKUBHzBsHoQpHmv8b4BmcnpKQxaeUvA/fvQ==" saltValue="rdKdV+srmBrQcpalRbGV3A==" spinCount="100000" sheet="1" objects="1" scenarios="1"/>
  <mergeCells count="54"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1'!$F$89:$F$94</xm:f>
          </x14:formula1>
          <xm:sqref>J19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1'!$N$69:$N$75</xm:f>
          </x14:formula1>
          <xm:sqref>J13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8"/>
  <sheetViews>
    <sheetView showGridLines="0" showRowColHeaders="0" view="pageBreakPreview" topLeftCell="A55" zoomScaleNormal="100" zoomScaleSheetLayoutView="100" workbookViewId="0">
      <selection activeCell="F62" sqref="F62:G62"/>
    </sheetView>
  </sheetViews>
  <sheetFormatPr baseColWidth="10" defaultRowHeight="15.75" x14ac:dyDescent="0.25"/>
  <cols>
    <col min="1" max="1" width="5.7109375" style="1" customWidth="1"/>
    <col min="2" max="2" width="11.42578125" style="1" customWidth="1"/>
    <col min="3" max="3" width="10" style="1" customWidth="1"/>
    <col min="4" max="4" width="8.42578125" style="1" customWidth="1"/>
    <col min="5" max="5" width="10.42578125" style="1" customWidth="1"/>
    <col min="6" max="6" width="8.7109375" style="1" customWidth="1"/>
    <col min="7" max="7" width="9.140625" style="1" customWidth="1"/>
    <col min="8" max="8" width="8.5703125" style="1" customWidth="1"/>
    <col min="9" max="9" width="7.7109375" style="1" customWidth="1"/>
    <col min="10" max="10" width="9.85546875" style="1" customWidth="1"/>
    <col min="11" max="16384" width="11.42578125" style="1"/>
  </cols>
  <sheetData>
    <row r="1" spans="1:10" ht="16.5" customHeight="1" x14ac:dyDescent="0.25">
      <c r="A1" s="823"/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6.5" customHeight="1" x14ac:dyDescent="0.25">
      <c r="A2" s="823"/>
      <c r="B2" s="823"/>
      <c r="C2" s="823"/>
      <c r="D2" s="823"/>
      <c r="E2" s="823"/>
      <c r="F2" s="823"/>
      <c r="G2" s="823"/>
      <c r="H2" s="823"/>
      <c r="I2" s="823"/>
      <c r="J2" s="823"/>
    </row>
    <row r="3" spans="1:10" ht="16.5" customHeight="1" x14ac:dyDescent="0.25">
      <c r="A3" s="823"/>
      <c r="B3" s="823"/>
      <c r="C3" s="823"/>
      <c r="D3" s="823"/>
      <c r="E3" s="823"/>
      <c r="F3" s="823"/>
      <c r="G3" s="823"/>
      <c r="H3" s="823"/>
      <c r="I3" s="823"/>
      <c r="J3" s="823"/>
    </row>
    <row r="4" spans="1:10" ht="16.5" customHeight="1" x14ac:dyDescent="0.25">
      <c r="A4" s="823"/>
      <c r="B4" s="823"/>
      <c r="C4" s="823"/>
      <c r="D4" s="823"/>
      <c r="E4" s="823"/>
      <c r="F4" s="823"/>
      <c r="G4" s="823"/>
      <c r="H4" s="823"/>
      <c r="I4" s="823"/>
      <c r="J4" s="823"/>
    </row>
    <row r="5" spans="1:10" ht="20.100000000000001" customHeight="1" x14ac:dyDescent="0.3">
      <c r="A5" s="867" t="s">
        <v>13</v>
      </c>
      <c r="B5" s="867"/>
      <c r="C5" s="867"/>
      <c r="D5" s="2"/>
      <c r="E5" s="2"/>
      <c r="F5" s="2"/>
      <c r="H5" s="837" t="s">
        <v>39</v>
      </c>
      <c r="I5" s="837"/>
      <c r="J5" s="235" t="e">
        <f>'20 kg C '!H4</f>
        <v>#N/A</v>
      </c>
    </row>
    <row r="6" spans="1:10" ht="12" customHeight="1" x14ac:dyDescent="0.25">
      <c r="A6" s="243"/>
      <c r="B6" s="2"/>
      <c r="C6" s="2"/>
      <c r="D6" s="2"/>
      <c r="E6" s="2"/>
      <c r="F6" s="2"/>
    </row>
    <row r="7" spans="1:10" ht="15" customHeight="1" x14ac:dyDescent="0.25">
      <c r="A7" s="861" t="s">
        <v>87</v>
      </c>
      <c r="B7" s="861"/>
      <c r="D7" s="870" t="e">
        <f>'20 kg C '!F4</f>
        <v>#N/A</v>
      </c>
      <c r="E7" s="870"/>
      <c r="F7" s="870"/>
      <c r="G7" s="870"/>
    </row>
    <row r="8" spans="1:10" ht="15" customHeight="1" x14ac:dyDescent="0.25">
      <c r="A8" s="861" t="s">
        <v>14</v>
      </c>
      <c r="B8" s="861"/>
      <c r="C8" s="3"/>
      <c r="D8" s="870" t="e">
        <f>'20 kg C '!G4</f>
        <v>#N/A</v>
      </c>
      <c r="E8" s="870"/>
      <c r="F8" s="870"/>
      <c r="G8" s="870"/>
      <c r="H8" s="870"/>
      <c r="I8" s="870"/>
    </row>
    <row r="9" spans="1:10" ht="15" customHeight="1" x14ac:dyDescent="0.25">
      <c r="A9" s="861" t="s">
        <v>15</v>
      </c>
      <c r="B9" s="861"/>
      <c r="D9" s="870" t="e">
        <f>'20 kg C '!A4</f>
        <v>#N/A</v>
      </c>
      <c r="E9" s="870"/>
      <c r="F9" s="870"/>
      <c r="G9" s="870"/>
    </row>
    <row r="10" spans="1:10" ht="12" customHeight="1" x14ac:dyDescent="0.25">
      <c r="A10" s="242"/>
      <c r="B10" s="242"/>
      <c r="D10" s="242"/>
      <c r="E10" s="242"/>
      <c r="F10" s="2"/>
    </row>
    <row r="11" spans="1:10" ht="15" customHeight="1" x14ac:dyDescent="0.25">
      <c r="A11" s="861" t="s">
        <v>16</v>
      </c>
      <c r="B11" s="861"/>
      <c r="C11" s="861"/>
      <c r="D11" s="871" t="e">
        <f>'20 kg C '!B4</f>
        <v>#N/A</v>
      </c>
      <c r="E11" s="871"/>
      <c r="F11" s="872" t="s">
        <v>18</v>
      </c>
      <c r="G11" s="872"/>
      <c r="H11" s="874" t="e">
        <f>'20 kg C '!E4</f>
        <v>#N/A</v>
      </c>
      <c r="I11" s="874"/>
    </row>
    <row r="12" spans="1:10" ht="12" customHeight="1" x14ac:dyDescent="0.25">
      <c r="A12" s="2"/>
      <c r="B12" s="2"/>
      <c r="C12" s="2"/>
      <c r="D12" s="2"/>
      <c r="E12" s="2"/>
      <c r="F12" s="2"/>
    </row>
    <row r="13" spans="1:10" ht="20.100000000000001" customHeight="1" x14ac:dyDescent="0.25">
      <c r="A13" s="867" t="s">
        <v>88</v>
      </c>
      <c r="B13" s="867"/>
      <c r="C13" s="867"/>
      <c r="D13" s="867"/>
      <c r="E13" s="867"/>
      <c r="F13" s="2"/>
    </row>
    <row r="14" spans="1:10" ht="12" customHeight="1" x14ac:dyDescent="0.25">
      <c r="A14" s="245"/>
      <c r="B14" s="245"/>
      <c r="C14" s="245"/>
      <c r="D14" s="245"/>
      <c r="E14" s="245"/>
      <c r="F14" s="2"/>
    </row>
    <row r="15" spans="1:10" ht="15" customHeight="1" x14ac:dyDescent="0.25">
      <c r="A15" s="861" t="s">
        <v>214</v>
      </c>
      <c r="B15" s="861"/>
      <c r="C15" s="861"/>
      <c r="D15" s="873" t="e">
        <f>'20 kg C '!H9</f>
        <v>#N/A</v>
      </c>
      <c r="E15" s="873"/>
      <c r="F15" s="2"/>
      <c r="G15" s="2"/>
      <c r="H15" s="237"/>
      <c r="I15" s="237"/>
    </row>
    <row r="16" spans="1:10" ht="15" customHeight="1" x14ac:dyDescent="0.25">
      <c r="A16" s="861" t="s">
        <v>24</v>
      </c>
      <c r="B16" s="861"/>
      <c r="C16" s="861"/>
      <c r="D16" s="866" t="e">
        <f>'20 kg C '!I7</f>
        <v>#N/A</v>
      </c>
      <c r="E16" s="866"/>
      <c r="F16" s="866"/>
      <c r="G16" s="866"/>
    </row>
    <row r="17" spans="1:10" ht="16.5" thickBot="1" x14ac:dyDescent="0.3">
      <c r="A17" s="861" t="s">
        <v>17</v>
      </c>
      <c r="B17" s="861"/>
      <c r="C17" s="861"/>
      <c r="D17" s="869" t="e">
        <f>'20 kg C '!G8</f>
        <v>#N/A</v>
      </c>
      <c r="E17" s="869"/>
      <c r="F17" s="869"/>
      <c r="G17" s="869"/>
    </row>
    <row r="18" spans="1:10" ht="39.75" customHeight="1" thickBot="1" x14ac:dyDescent="0.3">
      <c r="A18" s="861" t="s">
        <v>25</v>
      </c>
      <c r="B18" s="861"/>
      <c r="C18" s="861"/>
      <c r="D18" s="862"/>
      <c r="E18" s="863"/>
      <c r="F18" s="863"/>
      <c r="G18" s="863"/>
      <c r="H18" s="863"/>
      <c r="I18" s="863"/>
      <c r="J18" s="864"/>
    </row>
    <row r="19" spans="1:10" x14ac:dyDescent="0.25">
      <c r="A19" s="861" t="s">
        <v>26</v>
      </c>
      <c r="B19" s="861"/>
      <c r="C19" s="861"/>
      <c r="D19" s="865" t="e">
        <f>'20 kg C '!G7</f>
        <v>#N/A</v>
      </c>
      <c r="E19" s="866"/>
      <c r="F19" s="866"/>
      <c r="G19" s="866"/>
    </row>
    <row r="20" spans="1:10" ht="11.25" customHeight="1" x14ac:dyDescent="0.25">
      <c r="A20" s="242"/>
      <c r="B20" s="242"/>
      <c r="C20" s="242"/>
      <c r="D20" s="243"/>
      <c r="E20" s="243"/>
      <c r="F20" s="243"/>
      <c r="G20" s="243"/>
    </row>
    <row r="21" spans="1:10" ht="15.75" customHeight="1" x14ac:dyDescent="0.25">
      <c r="A21" s="861" t="s">
        <v>27</v>
      </c>
      <c r="B21" s="861"/>
      <c r="C21" s="861"/>
      <c r="D21" s="861"/>
      <c r="E21" s="861"/>
      <c r="F21" s="102"/>
    </row>
    <row r="22" spans="1:10" ht="13.5" customHeight="1" x14ac:dyDescent="0.25">
      <c r="A22" s="242"/>
      <c r="B22" s="242"/>
      <c r="C22" s="242"/>
      <c r="D22" s="242"/>
      <c r="E22" s="242"/>
      <c r="F22" s="242"/>
      <c r="G22" s="2"/>
    </row>
    <row r="23" spans="1:10" x14ac:dyDescent="0.25">
      <c r="A23" s="867" t="s">
        <v>89</v>
      </c>
      <c r="B23" s="867"/>
      <c r="C23" s="867"/>
      <c r="D23" s="867"/>
      <c r="E23" s="868" t="e">
        <f>'20 kg C '!D4</f>
        <v>#N/A</v>
      </c>
      <c r="F23" s="825"/>
      <c r="G23" s="825"/>
      <c r="H23" s="825"/>
      <c r="I23" s="825"/>
      <c r="J23" s="825"/>
    </row>
    <row r="24" spans="1:10" ht="9.75" customHeight="1" x14ac:dyDescent="0.25">
      <c r="B24" s="867"/>
      <c r="C24" s="867"/>
      <c r="D24" s="867"/>
      <c r="E24" s="867"/>
      <c r="F24" s="245"/>
      <c r="G24" s="243"/>
    </row>
    <row r="25" spans="1:10" x14ac:dyDescent="0.25">
      <c r="A25" s="867" t="s">
        <v>327</v>
      </c>
      <c r="B25" s="867"/>
      <c r="C25" s="867"/>
      <c r="D25" s="867"/>
      <c r="E25" s="235" t="e">
        <f>'20 kg C '!C4</f>
        <v>#N/A</v>
      </c>
      <c r="F25" s="16"/>
      <c r="G25" s="4"/>
      <c r="H25" s="4"/>
    </row>
    <row r="26" spans="1:10" ht="10.5" customHeight="1" x14ac:dyDescent="0.25">
      <c r="F26" s="243"/>
      <c r="G26" s="243"/>
    </row>
    <row r="27" spans="1:10" x14ac:dyDescent="0.25">
      <c r="A27" s="838" t="s">
        <v>216</v>
      </c>
      <c r="B27" s="838"/>
      <c r="C27" s="838"/>
      <c r="D27" s="838"/>
      <c r="E27" s="838"/>
      <c r="F27" s="838"/>
      <c r="G27" s="838"/>
    </row>
    <row r="28" spans="1:10" ht="6" customHeight="1" x14ac:dyDescent="0.25">
      <c r="A28" s="240"/>
      <c r="B28" s="244"/>
      <c r="C28" s="244"/>
      <c r="D28" s="244"/>
      <c r="F28" s="103"/>
      <c r="G28" s="2"/>
    </row>
    <row r="29" spans="1:10" x14ac:dyDescent="0.25">
      <c r="A29" s="866" t="s">
        <v>217</v>
      </c>
      <c r="B29" s="866"/>
      <c r="C29" s="866"/>
      <c r="D29" s="866"/>
      <c r="E29" s="866"/>
      <c r="F29" s="866"/>
      <c r="G29" s="866"/>
      <c r="H29" s="866"/>
      <c r="I29" s="866"/>
      <c r="J29" s="243"/>
    </row>
    <row r="30" spans="1:10" ht="5.25" customHeight="1" x14ac:dyDescent="0.25">
      <c r="A30" s="243"/>
      <c r="B30" s="243"/>
      <c r="C30" s="243"/>
      <c r="D30" s="243"/>
      <c r="E30" s="243"/>
      <c r="F30" s="243"/>
      <c r="G30" s="243"/>
      <c r="H30" s="243"/>
      <c r="I30" s="243"/>
      <c r="J30" s="243"/>
    </row>
    <row r="31" spans="1:10" x14ac:dyDescent="0.25">
      <c r="A31" s="838" t="s">
        <v>215</v>
      </c>
      <c r="B31" s="838"/>
      <c r="C31" s="838"/>
      <c r="D31" s="838"/>
      <c r="E31" s="240"/>
      <c r="F31" s="243"/>
      <c r="G31" s="243"/>
    </row>
    <row r="32" spans="1:10" ht="6" customHeight="1" x14ac:dyDescent="0.25">
      <c r="A32" s="240"/>
      <c r="B32" s="240"/>
      <c r="C32" s="240"/>
      <c r="D32" s="240"/>
      <c r="E32" s="240"/>
      <c r="F32" s="243"/>
      <c r="G32" s="243"/>
    </row>
    <row r="33" spans="1:10" x14ac:dyDescent="0.25">
      <c r="A33" s="860" t="s">
        <v>220</v>
      </c>
      <c r="B33" s="860"/>
      <c r="C33" s="860"/>
      <c r="D33" s="860"/>
      <c r="E33" s="860"/>
      <c r="F33" s="860"/>
      <c r="G33" s="860"/>
      <c r="H33" s="860"/>
      <c r="I33" s="860"/>
      <c r="J33" s="860"/>
    </row>
    <row r="34" spans="1:10" ht="8.25" customHeight="1" x14ac:dyDescent="0.25">
      <c r="A34" s="5"/>
      <c r="B34" s="5"/>
      <c r="C34" s="5"/>
      <c r="D34" s="5"/>
      <c r="E34" s="5"/>
      <c r="F34" s="5"/>
      <c r="G34" s="5"/>
    </row>
    <row r="35" spans="1:10" x14ac:dyDescent="0.25">
      <c r="A35" s="858" t="s">
        <v>147</v>
      </c>
      <c r="B35" s="858"/>
      <c r="C35" s="858"/>
      <c r="D35" s="858"/>
      <c r="G35" s="2"/>
    </row>
    <row r="36" spans="1:10" ht="8.25" customHeight="1" x14ac:dyDescent="0.25">
      <c r="A36" s="238"/>
      <c r="B36" s="238"/>
      <c r="C36" s="238"/>
      <c r="D36" s="238"/>
      <c r="G36" s="2"/>
    </row>
    <row r="37" spans="1:10" ht="32.25" customHeight="1" x14ac:dyDescent="0.25">
      <c r="A37" s="840" t="s">
        <v>218</v>
      </c>
      <c r="B37" s="840"/>
      <c r="C37" s="840"/>
      <c r="D37" s="840"/>
      <c r="E37" s="840"/>
      <c r="F37" s="840"/>
      <c r="G37" s="840"/>
      <c r="H37" s="840"/>
      <c r="I37" s="840"/>
      <c r="J37" s="840"/>
    </row>
    <row r="38" spans="1:10" ht="12" customHeight="1" x14ac:dyDescent="0.25">
      <c r="A38" s="236"/>
      <c r="B38" s="236"/>
      <c r="C38" s="236"/>
      <c r="D38" s="236"/>
      <c r="E38" s="236"/>
      <c r="F38" s="236"/>
      <c r="G38" s="236"/>
    </row>
    <row r="39" spans="1:10" x14ac:dyDescent="0.25">
      <c r="A39" s="838" t="s">
        <v>91</v>
      </c>
      <c r="B39" s="838"/>
      <c r="C39" s="838"/>
      <c r="D39" s="838"/>
      <c r="E39" s="838"/>
      <c r="F39" s="838"/>
      <c r="G39" s="838"/>
    </row>
    <row r="40" spans="1:10" ht="9.75" customHeight="1" x14ac:dyDescent="0.25">
      <c r="A40" s="238"/>
      <c r="B40" s="238"/>
      <c r="C40" s="238"/>
      <c r="D40" s="238"/>
      <c r="E40" s="238"/>
      <c r="F40" s="238"/>
      <c r="G40" s="238"/>
    </row>
    <row r="41" spans="1:10" x14ac:dyDescent="0.25">
      <c r="A41" s="859" t="s">
        <v>35</v>
      </c>
      <c r="B41" s="859"/>
      <c r="C41" s="859"/>
      <c r="D41" s="859"/>
      <c r="E41" s="859"/>
      <c r="F41" s="859"/>
      <c r="G41" s="859"/>
    </row>
    <row r="42" spans="1:10" ht="9.75" customHeight="1" x14ac:dyDescent="0.25"/>
    <row r="43" spans="1:10" x14ac:dyDescent="0.25">
      <c r="A43" s="838" t="s">
        <v>219</v>
      </c>
      <c r="B43" s="838"/>
      <c r="C43" s="838"/>
      <c r="D43" s="838"/>
      <c r="E43" s="838"/>
      <c r="F43" s="838"/>
      <c r="G43" s="838"/>
    </row>
    <row r="44" spans="1:10" ht="9.75" customHeight="1" thickBot="1" x14ac:dyDescent="0.3">
      <c r="A44" s="241"/>
      <c r="B44" s="241"/>
      <c r="C44" s="241"/>
      <c r="D44" s="241"/>
      <c r="E44" s="241"/>
      <c r="F44" s="241"/>
      <c r="G44" s="241"/>
    </row>
    <row r="45" spans="1:10" x14ac:dyDescent="0.25">
      <c r="A45" s="853" t="s">
        <v>92</v>
      </c>
      <c r="B45" s="853"/>
      <c r="C45" s="855" t="s">
        <v>6</v>
      </c>
      <c r="D45" s="855"/>
      <c r="E45" s="855" t="s">
        <v>7</v>
      </c>
      <c r="F45" s="855"/>
      <c r="G45" s="856" t="s">
        <v>28</v>
      </c>
      <c r="H45" s="856"/>
      <c r="I45" s="856"/>
      <c r="J45" s="857"/>
    </row>
    <row r="46" spans="1:10" ht="15" customHeight="1" thickBot="1" x14ac:dyDescent="0.3">
      <c r="A46" s="854"/>
      <c r="B46" s="854"/>
      <c r="C46" s="845"/>
      <c r="D46" s="845"/>
      <c r="E46" s="845"/>
      <c r="F46" s="845"/>
      <c r="G46" s="845" t="s">
        <v>29</v>
      </c>
      <c r="H46" s="845"/>
      <c r="I46" s="845" t="s">
        <v>30</v>
      </c>
      <c r="J46" s="846"/>
    </row>
    <row r="47" spans="1:10" ht="18.75" customHeight="1" thickBot="1" x14ac:dyDescent="0.3">
      <c r="A47" s="847" t="e">
        <f>'20 kg C '!H9</f>
        <v>#N/A</v>
      </c>
      <c r="B47" s="848"/>
      <c r="C47" s="849" t="s">
        <v>8</v>
      </c>
      <c r="D47" s="850"/>
      <c r="E47" s="851" t="s">
        <v>9</v>
      </c>
      <c r="F47" s="852"/>
      <c r="G47" s="480" t="e">
        <f>'20 kg C '!H10</f>
        <v>#N/A</v>
      </c>
      <c r="H47" s="481" t="s">
        <v>199</v>
      </c>
      <c r="I47" s="482" t="e">
        <f>'20 kg C '!H11</f>
        <v>#N/A</v>
      </c>
      <c r="J47" s="483" t="s">
        <v>198</v>
      </c>
    </row>
    <row r="50" spans="1:10" ht="14.25" customHeight="1" x14ac:dyDescent="0.25">
      <c r="A50" s="5" t="s">
        <v>5</v>
      </c>
    </row>
    <row r="51" spans="1:10" ht="14.25" customHeight="1" x14ac:dyDescent="0.25">
      <c r="A51" s="5"/>
    </row>
    <row r="52" spans="1:10" ht="14.25" customHeight="1" x14ac:dyDescent="0.25">
      <c r="A52" s="5"/>
    </row>
    <row r="53" spans="1:10" ht="14.2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6.5" x14ac:dyDescent="0.3">
      <c r="A55" s="838" t="s">
        <v>93</v>
      </c>
      <c r="B55" s="838"/>
      <c r="C55" s="838"/>
      <c r="D55" s="838"/>
      <c r="E55" s="838"/>
      <c r="H55" s="837" t="s">
        <v>39</v>
      </c>
      <c r="I55" s="837"/>
      <c r="J55" s="235" t="e">
        <f>J5</f>
        <v>#N/A</v>
      </c>
    </row>
    <row r="56" spans="1:10" ht="6" customHeight="1" x14ac:dyDescent="0.25">
      <c r="A56" s="240"/>
    </row>
    <row r="57" spans="1:10" x14ac:dyDescent="0.25">
      <c r="A57" s="840" t="s">
        <v>308</v>
      </c>
      <c r="B57" s="840"/>
      <c r="C57" s="840"/>
      <c r="D57" s="840"/>
      <c r="E57" s="840"/>
      <c r="F57" s="840"/>
      <c r="G57" s="840"/>
      <c r="H57" s="840"/>
      <c r="I57" s="840"/>
      <c r="J57" s="840"/>
    </row>
    <row r="58" spans="1:10" x14ac:dyDescent="0.25">
      <c r="A58" s="840"/>
      <c r="B58" s="840"/>
      <c r="C58" s="840"/>
      <c r="D58" s="840"/>
      <c r="E58" s="840"/>
      <c r="F58" s="840"/>
      <c r="G58" s="840"/>
      <c r="H58" s="840"/>
      <c r="I58" s="840"/>
      <c r="J58" s="840"/>
    </row>
    <row r="59" spans="1:10" x14ac:dyDescent="0.25">
      <c r="A59" s="840"/>
      <c r="B59" s="840"/>
      <c r="C59" s="840"/>
      <c r="D59" s="840"/>
      <c r="E59" s="840"/>
      <c r="F59" s="840"/>
      <c r="G59" s="840"/>
      <c r="H59" s="840"/>
      <c r="I59" s="840"/>
      <c r="J59" s="840"/>
    </row>
    <row r="60" spans="1:10" ht="24.75" customHeight="1" x14ac:dyDescent="0.25">
      <c r="A60" s="840"/>
      <c r="B60" s="840"/>
      <c r="C60" s="840"/>
      <c r="D60" s="840"/>
      <c r="E60" s="840"/>
      <c r="F60" s="840"/>
      <c r="G60" s="840"/>
      <c r="H60" s="840"/>
      <c r="I60" s="840"/>
      <c r="J60" s="840"/>
    </row>
    <row r="61" spans="1:10" ht="12" customHeight="1" x14ac:dyDescent="0.25">
      <c r="A61" s="240"/>
    </row>
    <row r="62" spans="1:10" x14ac:dyDescent="0.25">
      <c r="A62" s="841" t="s">
        <v>31</v>
      </c>
      <c r="B62" s="841"/>
      <c r="C62" s="841"/>
      <c r="D62" s="489" t="s">
        <v>42</v>
      </c>
      <c r="E62" s="489" t="s">
        <v>24</v>
      </c>
      <c r="F62" s="841" t="s">
        <v>32</v>
      </c>
      <c r="G62" s="841"/>
      <c r="H62" s="841" t="s">
        <v>33</v>
      </c>
      <c r="I62" s="841"/>
      <c r="J62" s="841"/>
    </row>
    <row r="63" spans="1:10" x14ac:dyDescent="0.25">
      <c r="A63" s="842" t="s">
        <v>328</v>
      </c>
      <c r="B63" s="842"/>
      <c r="C63" s="842"/>
      <c r="D63" s="484" t="e">
        <f>'20 kg C '!B7</f>
        <v>#N/A</v>
      </c>
      <c r="E63" s="485" t="e">
        <f>'20 kg C '!D7</f>
        <v>#N/A</v>
      </c>
      <c r="F63" s="843" t="e">
        <f>'20 kg C '!B9</f>
        <v>#N/A</v>
      </c>
      <c r="G63" s="843"/>
      <c r="H63" s="844" t="e">
        <f>'20 kg C '!D9</f>
        <v>#N/A</v>
      </c>
      <c r="I63" s="844"/>
      <c r="J63" s="844"/>
    </row>
    <row r="64" spans="1:10" ht="12" customHeight="1" x14ac:dyDescent="0.25">
      <c r="A64" s="6"/>
      <c r="B64" s="6"/>
      <c r="C64" s="6"/>
      <c r="D64" s="7"/>
      <c r="E64" s="6"/>
      <c r="F64" s="6"/>
      <c r="G64" s="6"/>
      <c r="H64" s="8"/>
      <c r="I64" s="8"/>
      <c r="J64" s="8"/>
    </row>
    <row r="65" spans="1:10" x14ac:dyDescent="0.25">
      <c r="A65" s="827" t="s">
        <v>94</v>
      </c>
      <c r="B65" s="827"/>
      <c r="C65" s="827"/>
      <c r="D65" s="827"/>
      <c r="E65" s="827"/>
      <c r="F65" s="827"/>
      <c r="G65" s="827"/>
      <c r="H65" s="827"/>
      <c r="I65" s="827"/>
      <c r="J65" s="239"/>
    </row>
    <row r="66" spans="1:10" ht="12" customHeight="1" x14ac:dyDescent="0.25">
      <c r="A66" s="239"/>
      <c r="B66" s="243"/>
      <c r="C66" s="243"/>
      <c r="D66" s="243"/>
      <c r="E66" s="243"/>
    </row>
    <row r="67" spans="1:10" ht="60" customHeight="1" x14ac:dyDescent="0.25">
      <c r="A67" s="828" t="s">
        <v>12</v>
      </c>
      <c r="B67" s="828"/>
      <c r="C67" s="828"/>
      <c r="D67" s="828"/>
      <c r="E67" s="828"/>
      <c r="F67" s="828"/>
      <c r="G67" s="828"/>
      <c r="H67" s="828"/>
      <c r="I67" s="828"/>
      <c r="J67" s="828"/>
    </row>
    <row r="68" spans="1:10" ht="12" customHeight="1" x14ac:dyDescent="0.25">
      <c r="A68" s="236"/>
      <c r="B68" s="236"/>
      <c r="C68" s="236"/>
      <c r="D68" s="236"/>
      <c r="E68" s="236"/>
      <c r="F68" s="236"/>
      <c r="G68" s="236"/>
      <c r="H68" s="236"/>
      <c r="I68" s="236"/>
      <c r="J68" s="236"/>
    </row>
    <row r="69" spans="1:10" x14ac:dyDescent="0.25">
      <c r="A69" s="827" t="s">
        <v>148</v>
      </c>
      <c r="B69" s="827"/>
      <c r="C69" s="827"/>
      <c r="D69" s="827"/>
      <c r="E69" s="827"/>
    </row>
    <row r="70" spans="1:10" ht="15" customHeight="1" x14ac:dyDescent="0.25">
      <c r="A70" s="9"/>
      <c r="B70" s="9"/>
      <c r="C70" s="9"/>
      <c r="D70" s="9"/>
      <c r="E70" s="10"/>
    </row>
    <row r="71" spans="1:10" ht="31.5" customHeight="1" x14ac:dyDescent="0.25">
      <c r="A71" s="829" t="s">
        <v>4</v>
      </c>
      <c r="B71" s="830" t="s">
        <v>44</v>
      </c>
      <c r="C71" s="832" t="s">
        <v>11</v>
      </c>
      <c r="D71" s="833"/>
      <c r="E71" s="831" t="s">
        <v>226</v>
      </c>
      <c r="F71" s="835" t="s">
        <v>143</v>
      </c>
      <c r="G71" s="830" t="s">
        <v>19</v>
      </c>
      <c r="H71" s="830"/>
      <c r="I71" s="830"/>
      <c r="J71" s="487" t="s">
        <v>95</v>
      </c>
    </row>
    <row r="72" spans="1:10" ht="50.25" customHeight="1" x14ac:dyDescent="0.25">
      <c r="A72" s="829"/>
      <c r="B72" s="831"/>
      <c r="C72" s="486" t="s">
        <v>22</v>
      </c>
      <c r="D72" s="486" t="s">
        <v>21</v>
      </c>
      <c r="E72" s="834"/>
      <c r="F72" s="836"/>
      <c r="G72" s="486" t="s">
        <v>202</v>
      </c>
      <c r="H72" s="486" t="s">
        <v>20</v>
      </c>
      <c r="I72" s="487" t="s">
        <v>23</v>
      </c>
      <c r="J72" s="487" t="s">
        <v>96</v>
      </c>
    </row>
    <row r="73" spans="1:10" ht="15.95" customHeight="1" x14ac:dyDescent="0.25">
      <c r="A73" s="490">
        <v>1</v>
      </c>
      <c r="B73" s="491" t="e">
        <f>'20 kg C '!I8</f>
        <v>#N/A</v>
      </c>
      <c r="C73" s="491" t="e">
        <f>'20 kg C '!H9</f>
        <v>#N/A</v>
      </c>
      <c r="D73" s="492" t="e">
        <f>'20 kg C '!E72</f>
        <v>#N/A</v>
      </c>
      <c r="E73" s="494">
        <f>'DATOS 1'!V87</f>
        <v>300</v>
      </c>
      <c r="F73" s="494">
        <f>'DATOS 1'!W87</f>
        <v>1000</v>
      </c>
      <c r="G73" s="493" t="e">
        <f>' RT03-F13'!$D$47</f>
        <v>#DIV/0!</v>
      </c>
      <c r="H73" s="493" t="e">
        <f>' RT03-F13'!$D$48</f>
        <v>#DIV/0!</v>
      </c>
      <c r="I73" s="493" t="e">
        <f>' RT03-F13'!$D$49</f>
        <v>#DIV/0!</v>
      </c>
      <c r="J73" s="495" t="e">
        <f t="shared" ref="J73" si="0">IF(D73+E73&gt;=F73,"NO","SI")</f>
        <v>#N/A</v>
      </c>
    </row>
    <row r="74" spans="1:10" ht="15.95" customHeight="1" x14ac:dyDescent="0.25">
      <c r="A74" s="103"/>
      <c r="B74" s="103"/>
      <c r="C74" s="103"/>
      <c r="D74" s="11"/>
      <c r="E74" s="12"/>
      <c r="F74" s="497"/>
      <c r="G74" s="11"/>
      <c r="H74" s="11"/>
      <c r="I74" s="11"/>
      <c r="J74" s="11"/>
    </row>
    <row r="75" spans="1:10" ht="15.95" customHeight="1" x14ac:dyDescent="0.25">
      <c r="A75" s="103"/>
      <c r="B75" s="103"/>
      <c r="C75" s="103"/>
      <c r="D75" s="11"/>
      <c r="E75" s="12"/>
      <c r="F75" s="12"/>
      <c r="G75" s="11"/>
      <c r="H75" s="11"/>
      <c r="I75" s="11"/>
      <c r="J75" s="11"/>
    </row>
    <row r="76" spans="1:10" ht="15.95" customHeight="1" x14ac:dyDescent="0.25">
      <c r="A76" s="103"/>
      <c r="B76" s="103"/>
      <c r="C76" s="103"/>
      <c r="D76" s="11"/>
      <c r="E76" s="12"/>
      <c r="F76" s="12"/>
      <c r="G76" s="11"/>
      <c r="H76" s="11"/>
      <c r="I76" s="11"/>
      <c r="J76" s="11"/>
    </row>
    <row r="77" spans="1:10" s="20" customFormat="1" ht="15.95" customHeight="1" x14ac:dyDescent="0.25">
      <c r="A77" s="103"/>
      <c r="B77" s="103"/>
      <c r="C77" s="103"/>
      <c r="D77" s="11"/>
      <c r="E77" s="12"/>
      <c r="F77" s="12"/>
      <c r="G77" s="11"/>
      <c r="H77" s="11"/>
      <c r="I77" s="11"/>
      <c r="J77" s="11"/>
    </row>
    <row r="78" spans="1:10" ht="15.95" customHeight="1" x14ac:dyDescent="0.25">
      <c r="A78" s="103"/>
      <c r="B78" s="103"/>
      <c r="C78" s="103"/>
      <c r="D78" s="11"/>
      <c r="E78" s="12"/>
      <c r="F78" s="12"/>
      <c r="G78" s="11"/>
      <c r="H78" s="11"/>
      <c r="I78" s="11"/>
      <c r="J78" s="11"/>
    </row>
    <row r="79" spans="1:10" ht="15.95" customHeight="1" x14ac:dyDescent="0.25">
      <c r="A79" s="103"/>
      <c r="B79" s="103"/>
      <c r="C79" s="103"/>
      <c r="D79" s="11"/>
      <c r="E79" s="12"/>
      <c r="F79" s="12"/>
      <c r="G79" s="11"/>
      <c r="H79" s="11"/>
      <c r="I79" s="11"/>
      <c r="J79" s="11"/>
    </row>
    <row r="80" spans="1:10" ht="15.95" customHeight="1" x14ac:dyDescent="0.25">
      <c r="A80" s="103"/>
      <c r="B80" s="103"/>
      <c r="C80" s="103"/>
      <c r="D80" s="11"/>
      <c r="E80" s="12"/>
      <c r="F80" s="12"/>
      <c r="G80" s="11"/>
      <c r="H80" s="11"/>
      <c r="I80" s="11"/>
      <c r="J80" s="11"/>
    </row>
    <row r="81" spans="1:10" ht="15.95" customHeight="1" x14ac:dyDescent="0.25">
      <c r="A81" s="103"/>
      <c r="B81" s="103"/>
      <c r="C81" s="103"/>
      <c r="D81" s="11"/>
      <c r="E81" s="12"/>
      <c r="F81" s="12"/>
      <c r="G81" s="11"/>
      <c r="H81" s="11"/>
      <c r="I81" s="11"/>
      <c r="J81" s="11"/>
    </row>
    <row r="82" spans="1:10" ht="15.95" customHeight="1" x14ac:dyDescent="0.25">
      <c r="A82" s="103"/>
      <c r="B82" s="103"/>
      <c r="C82" s="103"/>
      <c r="D82" s="11"/>
      <c r="E82" s="12"/>
      <c r="F82" s="12"/>
      <c r="G82" s="11"/>
      <c r="H82" s="11"/>
      <c r="I82" s="11"/>
      <c r="J82" s="11"/>
    </row>
    <row r="83" spans="1:10" ht="15.95" customHeight="1" x14ac:dyDescent="0.25">
      <c r="A83" s="103"/>
      <c r="B83" s="103"/>
      <c r="C83" s="103"/>
      <c r="D83" s="11"/>
      <c r="E83" s="12"/>
      <c r="F83" s="12"/>
      <c r="G83" s="11"/>
      <c r="H83" s="11"/>
      <c r="I83" s="11"/>
      <c r="J83" s="11"/>
    </row>
    <row r="84" spans="1:10" ht="15.95" customHeight="1" x14ac:dyDescent="0.25">
      <c r="A84" s="103"/>
      <c r="B84" s="103"/>
      <c r="C84" s="103"/>
      <c r="D84" s="11"/>
      <c r="E84" s="12"/>
      <c r="F84" s="12"/>
      <c r="G84" s="11"/>
      <c r="H84" s="11"/>
      <c r="I84" s="11"/>
      <c r="J84" s="11"/>
    </row>
    <row r="85" spans="1:10" ht="15.95" customHeight="1" x14ac:dyDescent="0.25">
      <c r="A85" s="103"/>
      <c r="B85" s="103"/>
      <c r="C85" s="103"/>
      <c r="D85" s="11"/>
      <c r="E85" s="12"/>
      <c r="F85" s="12"/>
      <c r="G85" s="11"/>
      <c r="H85" s="11"/>
      <c r="I85" s="11"/>
      <c r="J85" s="11"/>
    </row>
    <row r="86" spans="1:10" ht="15.95" customHeight="1" x14ac:dyDescent="0.25">
      <c r="A86" s="103"/>
      <c r="B86" s="103"/>
      <c r="C86" s="103"/>
      <c r="D86" s="11"/>
      <c r="E86" s="12"/>
      <c r="F86" s="12"/>
      <c r="G86" s="11"/>
      <c r="H86" s="11"/>
      <c r="I86" s="11"/>
      <c r="J86" s="11"/>
    </row>
    <row r="87" spans="1:10" ht="15.95" customHeight="1" x14ac:dyDescent="0.25">
      <c r="A87" s="103"/>
      <c r="B87" s="103"/>
      <c r="C87" s="103"/>
      <c r="D87" s="11"/>
      <c r="E87" s="12"/>
      <c r="F87" s="12"/>
      <c r="G87" s="11"/>
      <c r="H87" s="11"/>
      <c r="I87" s="11"/>
      <c r="J87" s="11"/>
    </row>
    <row r="88" spans="1:10" ht="15.95" customHeight="1" x14ac:dyDescent="0.25">
      <c r="A88" s="103"/>
      <c r="B88" s="103"/>
      <c r="C88" s="103"/>
      <c r="D88" s="11"/>
      <c r="E88" s="12"/>
      <c r="F88" s="12"/>
      <c r="G88" s="11"/>
      <c r="H88" s="11"/>
      <c r="I88" s="11"/>
      <c r="J88" s="11"/>
    </row>
    <row r="89" spans="1:10" ht="15.95" customHeight="1" x14ac:dyDescent="0.25">
      <c r="A89" s="103"/>
      <c r="B89" s="103"/>
      <c r="C89" s="103"/>
      <c r="D89" s="11"/>
      <c r="E89" s="12"/>
      <c r="F89" s="12"/>
      <c r="G89" s="11"/>
      <c r="H89" s="11"/>
      <c r="I89" s="11"/>
      <c r="J89" s="11"/>
    </row>
    <row r="90" spans="1:10" ht="15.95" customHeight="1" x14ac:dyDescent="0.25">
      <c r="A90" s="103"/>
      <c r="B90" s="103"/>
      <c r="C90" s="103"/>
      <c r="D90" s="11"/>
      <c r="E90" s="12"/>
      <c r="F90" s="12"/>
      <c r="G90" s="11"/>
      <c r="H90" s="11"/>
      <c r="I90" s="11"/>
      <c r="J90" s="11"/>
    </row>
    <row r="91" spans="1:10" x14ac:dyDescent="0.25">
      <c r="A91" s="103"/>
      <c r="B91" s="103"/>
      <c r="C91" s="103"/>
      <c r="D91" s="11"/>
      <c r="E91" s="12"/>
      <c r="F91" s="12"/>
      <c r="G91" s="11"/>
      <c r="H91" s="11"/>
      <c r="I91" s="11"/>
      <c r="J91" s="11"/>
    </row>
    <row r="92" spans="1:10" ht="28.5" customHeight="1" x14ac:dyDescent="0.25"/>
    <row r="93" spans="1:10" ht="1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8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8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8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8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6.5" x14ac:dyDescent="0.3">
      <c r="A98" s="827"/>
      <c r="B98" s="827"/>
      <c r="C98" s="827"/>
      <c r="D98" s="827"/>
      <c r="E98" s="827"/>
      <c r="H98" s="837" t="s">
        <v>39</v>
      </c>
      <c r="I98" s="837"/>
      <c r="J98" s="235" t="e">
        <f>J55</f>
        <v>#N/A</v>
      </c>
    </row>
    <row r="99" spans="1:10" x14ac:dyDescent="0.25">
      <c r="E99" s="240"/>
    </row>
    <row r="100" spans="1:10" x14ac:dyDescent="0.25">
      <c r="A100" s="840" t="s">
        <v>310</v>
      </c>
      <c r="B100" s="840"/>
      <c r="C100" s="840"/>
      <c r="D100" s="840"/>
      <c r="E100" s="840"/>
      <c r="F100" s="840"/>
      <c r="G100" s="840"/>
      <c r="H100" s="840"/>
      <c r="I100" s="840"/>
      <c r="J100" s="840"/>
    </row>
    <row r="101" spans="1:10" x14ac:dyDescent="0.25">
      <c r="A101" s="840"/>
      <c r="B101" s="840"/>
      <c r="C101" s="840"/>
      <c r="D101" s="840"/>
      <c r="E101" s="840"/>
      <c r="F101" s="840"/>
      <c r="G101" s="840"/>
      <c r="H101" s="840"/>
      <c r="I101" s="840"/>
      <c r="J101" s="840"/>
    </row>
    <row r="102" spans="1:10" x14ac:dyDescent="0.25">
      <c r="A102" s="840"/>
      <c r="B102" s="840"/>
      <c r="C102" s="840"/>
      <c r="D102" s="840"/>
      <c r="E102" s="840"/>
      <c r="F102" s="840"/>
      <c r="G102" s="840"/>
      <c r="H102" s="840"/>
      <c r="I102" s="840"/>
      <c r="J102" s="840"/>
    </row>
    <row r="103" spans="1:10" x14ac:dyDescent="0.25">
      <c r="A103" s="840"/>
      <c r="B103" s="840"/>
      <c r="C103" s="840"/>
      <c r="D103" s="840"/>
      <c r="E103" s="840"/>
      <c r="F103" s="840"/>
      <c r="G103" s="840"/>
      <c r="H103" s="840"/>
      <c r="I103" s="840"/>
      <c r="J103" s="840"/>
    </row>
    <row r="104" spans="1:10" x14ac:dyDescent="0.25">
      <c r="A104" s="840"/>
      <c r="B104" s="840"/>
      <c r="C104" s="840"/>
      <c r="D104" s="840"/>
      <c r="E104" s="840"/>
      <c r="F104" s="840"/>
      <c r="G104" s="840"/>
      <c r="H104" s="840"/>
      <c r="I104" s="840"/>
      <c r="J104" s="840"/>
    </row>
    <row r="105" spans="1:10" x14ac:dyDescent="0.25">
      <c r="A105" s="840"/>
      <c r="B105" s="840"/>
      <c r="C105" s="840"/>
      <c r="D105" s="840"/>
      <c r="E105" s="840"/>
      <c r="F105" s="840"/>
      <c r="G105" s="840"/>
      <c r="H105" s="840"/>
      <c r="I105" s="840"/>
      <c r="J105" s="840"/>
    </row>
    <row r="107" spans="1:10" x14ac:dyDescent="0.25">
      <c r="A107" s="838" t="s">
        <v>97</v>
      </c>
      <c r="B107" s="838"/>
      <c r="C107" s="838"/>
      <c r="D107" s="838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 s="238"/>
      <c r="B109" s="238"/>
      <c r="C109" s="238"/>
      <c r="D109" s="238"/>
    </row>
    <row r="110" spans="1:10" x14ac:dyDescent="0.25">
      <c r="A110" s="19" t="s">
        <v>201</v>
      </c>
      <c r="B110" s="839"/>
      <c r="C110" s="839"/>
      <c r="D110" s="839"/>
      <c r="E110" s="839"/>
      <c r="F110" s="839"/>
      <c r="G110" s="839"/>
    </row>
    <row r="111" spans="1:10" x14ac:dyDescent="0.25">
      <c r="A111" s="19" t="s">
        <v>201</v>
      </c>
      <c r="B111" s="819"/>
      <c r="C111" s="819"/>
      <c r="D111" s="819"/>
      <c r="E111" s="819"/>
      <c r="F111" s="819"/>
      <c r="G111" s="819"/>
    </row>
    <row r="112" spans="1:10" x14ac:dyDescent="0.25">
      <c r="A112" s="19" t="s">
        <v>201</v>
      </c>
      <c r="B112" s="819"/>
      <c r="C112" s="819"/>
      <c r="D112" s="819"/>
      <c r="E112" s="819"/>
      <c r="F112" s="819"/>
      <c r="G112" s="819"/>
    </row>
    <row r="113" spans="1:10" x14ac:dyDescent="0.25">
      <c r="A113" s="19" t="s">
        <v>201</v>
      </c>
      <c r="B113" s="819"/>
      <c r="C113" s="819"/>
      <c r="D113" s="819"/>
      <c r="E113" s="819"/>
      <c r="F113" s="819"/>
      <c r="G113" s="819"/>
    </row>
    <row r="114" spans="1:10" x14ac:dyDescent="0.25">
      <c r="A114" s="19" t="s">
        <v>201</v>
      </c>
      <c r="B114" s="246"/>
      <c r="C114" s="246"/>
      <c r="D114" s="246"/>
      <c r="E114" s="246"/>
      <c r="F114" s="246"/>
      <c r="G114" s="246"/>
    </row>
    <row r="115" spans="1:10" x14ac:dyDescent="0.25">
      <c r="A115" s="19"/>
      <c r="B115" s="246"/>
      <c r="C115" s="246"/>
      <c r="D115" s="246"/>
      <c r="E115" s="246"/>
      <c r="F115" s="246"/>
      <c r="G115" s="246"/>
    </row>
    <row r="116" spans="1:10" x14ac:dyDescent="0.25">
      <c r="A116" s="15"/>
      <c r="B116" s="15"/>
      <c r="C116" s="15"/>
      <c r="D116" s="15"/>
      <c r="E116" s="15"/>
      <c r="F116" s="15"/>
      <c r="G116" s="4"/>
      <c r="H116" s="4"/>
    </row>
    <row r="118" spans="1:10" x14ac:dyDescent="0.25">
      <c r="A118" s="820" t="s">
        <v>34</v>
      </c>
      <c r="B118" s="820"/>
      <c r="C118" s="820"/>
      <c r="E118" s="13"/>
    </row>
    <row r="120" spans="1:10" x14ac:dyDescent="0.25">
      <c r="E120" s="14" t="s">
        <v>274</v>
      </c>
      <c r="G120" s="17" t="s">
        <v>145</v>
      </c>
      <c r="J120" s="237"/>
    </row>
    <row r="121" spans="1:10" ht="16.5" thickBot="1" x14ac:dyDescent="0.3">
      <c r="A121" s="13"/>
      <c r="B121" s="821"/>
      <c r="C121" s="821"/>
      <c r="D121" s="821"/>
      <c r="E121" s="821"/>
      <c r="G121" s="821"/>
      <c r="H121" s="821"/>
      <c r="I121" s="821"/>
      <c r="J121" s="821"/>
    </row>
    <row r="122" spans="1:10" x14ac:dyDescent="0.25">
      <c r="B122" s="822" t="s">
        <v>196</v>
      </c>
      <c r="C122" s="822"/>
      <c r="D122" s="822"/>
      <c r="E122" s="822"/>
      <c r="F122" s="156"/>
      <c r="G122" s="822" t="s">
        <v>197</v>
      </c>
      <c r="H122" s="822"/>
      <c r="I122" s="822"/>
      <c r="J122" s="155"/>
    </row>
    <row r="123" spans="1:10" x14ac:dyDescent="0.25">
      <c r="B123" s="823" t="e">
        <f>VLOOKUP($F$122,'DATOS 1'!$N$83:$Q$87,4,FALSE)</f>
        <v>#N/A</v>
      </c>
      <c r="C123" s="823"/>
      <c r="D123" s="823"/>
      <c r="E123" s="823"/>
      <c r="G123" s="4" t="e">
        <f>VLOOKUP($J$122,'DATOS 1'!N83:Q87,4,FALSE)</f>
        <v>#N/A</v>
      </c>
      <c r="H123" s="4"/>
      <c r="I123" s="4"/>
    </row>
    <row r="124" spans="1:10" ht="15.75" customHeight="1" x14ac:dyDescent="0.25">
      <c r="B124" s="823" t="e">
        <f>VLOOKUP($F$122,'DATOS 1'!$N$83:$Q$87,2,FALSE)</f>
        <v>#N/A</v>
      </c>
      <c r="C124" s="823"/>
      <c r="D124" s="823"/>
      <c r="E124" s="823"/>
      <c r="G124" s="824" t="e">
        <f>VLOOKUP($J$122,'DATOS 1'!$N$83:$Q$87,2,FALSE)</f>
        <v>#N/A</v>
      </c>
      <c r="H124" s="824"/>
      <c r="I124" s="824"/>
    </row>
    <row r="125" spans="1:10" x14ac:dyDescent="0.25">
      <c r="J125" s="237"/>
    </row>
    <row r="126" spans="1:10" x14ac:dyDescent="0.25">
      <c r="B126" s="825" t="s">
        <v>309</v>
      </c>
      <c r="C126" s="825"/>
      <c r="D126" s="825"/>
      <c r="E126" s="825"/>
      <c r="F126" s="826"/>
      <c r="G126" s="826"/>
      <c r="J126" s="237"/>
    </row>
    <row r="127" spans="1:10" x14ac:dyDescent="0.25">
      <c r="J127" s="237"/>
    </row>
    <row r="128" spans="1:10" x14ac:dyDescent="0.25">
      <c r="C128" s="818" t="s">
        <v>98</v>
      </c>
      <c r="D128" s="818"/>
      <c r="E128" s="818"/>
      <c r="F128" s="818"/>
      <c r="G128" s="818"/>
      <c r="H128" s="818"/>
      <c r="J128" s="237"/>
    </row>
  </sheetData>
  <sheetProtection algorithmName="SHA-512" hashValue="ZM8B5HsFU8NEDdK17BNb5z41lsg7XLXuSJJonmFKw8x9RCGPh+debi9t97BY5zkiW+g8z8tMsOAfbTwSbBWhew==" saltValue="zRHYJdlYhg49txZJLYXE0A==" spinCount="100000" sheet="1" objects="1" scenarios="1"/>
  <mergeCells count="84">
    <mergeCell ref="H11:I11"/>
    <mergeCell ref="A1:J4"/>
    <mergeCell ref="A5:C5"/>
    <mergeCell ref="H5:I5"/>
    <mergeCell ref="A7:B7"/>
    <mergeCell ref="D7:G7"/>
    <mergeCell ref="A8:B8"/>
    <mergeCell ref="D8:I8"/>
    <mergeCell ref="A17:C17"/>
    <mergeCell ref="D17:G17"/>
    <mergeCell ref="A9:B9"/>
    <mergeCell ref="D9:G9"/>
    <mergeCell ref="A11:C11"/>
    <mergeCell ref="D11:E11"/>
    <mergeCell ref="F11:G11"/>
    <mergeCell ref="A13:E13"/>
    <mergeCell ref="A15:C15"/>
    <mergeCell ref="D15:E15"/>
    <mergeCell ref="A16:C16"/>
    <mergeCell ref="D16:G16"/>
    <mergeCell ref="A33:J33"/>
    <mergeCell ref="A18:C18"/>
    <mergeCell ref="D18:J18"/>
    <mergeCell ref="A19:C19"/>
    <mergeCell ref="D19:G19"/>
    <mergeCell ref="A21:E21"/>
    <mergeCell ref="A23:D23"/>
    <mergeCell ref="E23:J23"/>
    <mergeCell ref="B24:E24"/>
    <mergeCell ref="A25:D25"/>
    <mergeCell ref="A27:G27"/>
    <mergeCell ref="A29:I29"/>
    <mergeCell ref="A31:D31"/>
    <mergeCell ref="A35:D35"/>
    <mergeCell ref="A37:J37"/>
    <mergeCell ref="A39:G39"/>
    <mergeCell ref="A41:G41"/>
    <mergeCell ref="A43:G43"/>
    <mergeCell ref="I46:J46"/>
    <mergeCell ref="A47:B47"/>
    <mergeCell ref="C47:D47"/>
    <mergeCell ref="E47:F47"/>
    <mergeCell ref="A55:E55"/>
    <mergeCell ref="H55:I55"/>
    <mergeCell ref="A45:B46"/>
    <mergeCell ref="C45:D46"/>
    <mergeCell ref="E45:F46"/>
    <mergeCell ref="G45:J45"/>
    <mergeCell ref="G46:H46"/>
    <mergeCell ref="A57:J60"/>
    <mergeCell ref="A62:C62"/>
    <mergeCell ref="F62:G62"/>
    <mergeCell ref="H62:J62"/>
    <mergeCell ref="A63:C63"/>
    <mergeCell ref="F63:G63"/>
    <mergeCell ref="H63:J63"/>
    <mergeCell ref="B111:G111"/>
    <mergeCell ref="A65:I65"/>
    <mergeCell ref="A67:J67"/>
    <mergeCell ref="A69:E69"/>
    <mergeCell ref="A71:A72"/>
    <mergeCell ref="B71:B72"/>
    <mergeCell ref="C71:D71"/>
    <mergeCell ref="E71:E72"/>
    <mergeCell ref="F71:F72"/>
    <mergeCell ref="G71:I71"/>
    <mergeCell ref="A98:E98"/>
    <mergeCell ref="H98:I98"/>
    <mergeCell ref="A100:J105"/>
    <mergeCell ref="A107:D107"/>
    <mergeCell ref="B110:G110"/>
    <mergeCell ref="C128:H128"/>
    <mergeCell ref="B112:G112"/>
    <mergeCell ref="B113:G113"/>
    <mergeCell ref="A118:C118"/>
    <mergeCell ref="B121:E121"/>
    <mergeCell ref="G121:J121"/>
    <mergeCell ref="B122:E122"/>
    <mergeCell ref="G122:I122"/>
    <mergeCell ref="B123:E123"/>
    <mergeCell ref="B124:E124"/>
    <mergeCell ref="G124:I124"/>
    <mergeCell ref="B126:E126"/>
    <mergeCell ref="F126:G126"/>
  </mergeCells>
  <pageMargins left="0.70866141732283472" right="0.70866141732283472" top="0.6692913385826772" bottom="0" header="0.31496062992125984" footer="0.31496062992125984"/>
  <pageSetup scale="95" orientation="portrait" horizontalDpi="4294967293" r:id="rId1"/>
  <headerFooter>
    <oddHeader>&amp;C
&amp;"-,Negrita"&amp;14CERTIFICADO DE                                                                                                                          CALIBRACIÓN DE PESAS</oddHeader>
    <oddFooter>&amp;R
RT03-F16 Vr1 (2017-04-28)
&amp;"Arial,Normal"&amp;9&amp;P de &amp;N</oddFooter>
  </headerFooter>
  <rowBreaks count="2" manualBreakCount="2">
    <brk id="53" max="16383" man="1"/>
    <brk id="93" max="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1'!$N$83:$N$87</xm:f>
          </x14:formula1>
          <xm:sqref>J122</xm:sqref>
        </x14:dataValidation>
        <x14:dataValidation type="list" allowBlank="1" showInputMessage="1" showErrorMessage="1">
          <x14:formula1>
            <xm:f>'DATOS 1'!$N$83:$N$85</xm:f>
          </x14:formula1>
          <xm:sqref>F122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1F4E78"/>
  </sheetPr>
  <dimension ref="A1:J131"/>
  <sheetViews>
    <sheetView showGridLines="0" showRowColHeaders="0" view="pageBreakPreview" topLeftCell="A32" zoomScale="85" zoomScaleNormal="100" zoomScaleSheetLayoutView="85" workbookViewId="0">
      <selection activeCell="D16" sqref="D16:G16"/>
    </sheetView>
  </sheetViews>
  <sheetFormatPr baseColWidth="10" defaultRowHeight="15.75" x14ac:dyDescent="0.25"/>
  <cols>
    <col min="1" max="1" width="5.7109375" style="1" customWidth="1"/>
    <col min="2" max="2" width="11.42578125" style="1" customWidth="1"/>
    <col min="3" max="3" width="10" style="1" customWidth="1"/>
    <col min="4" max="4" width="8.42578125" style="1" customWidth="1"/>
    <col min="5" max="5" width="10.42578125" style="1" customWidth="1"/>
    <col min="6" max="6" width="8.7109375" style="1" customWidth="1"/>
    <col min="7" max="7" width="9.140625" style="1" customWidth="1"/>
    <col min="8" max="8" width="8.5703125" style="1" customWidth="1"/>
    <col min="9" max="9" width="7.7109375" style="1" customWidth="1"/>
    <col min="10" max="10" width="9.85546875" style="1" customWidth="1"/>
    <col min="11" max="16384" width="11.42578125" style="1"/>
  </cols>
  <sheetData>
    <row r="1" spans="1:10" ht="16.5" customHeight="1" x14ac:dyDescent="0.25">
      <c r="A1" s="880"/>
      <c r="B1" s="880"/>
      <c r="C1" s="880"/>
      <c r="D1" s="880"/>
      <c r="E1" s="880"/>
      <c r="F1" s="880"/>
      <c r="G1" s="880"/>
      <c r="H1" s="880"/>
      <c r="I1" s="880"/>
      <c r="J1" s="880"/>
    </row>
    <row r="2" spans="1:10" ht="16.5" customHeight="1" x14ac:dyDescent="0.25">
      <c r="A2" s="880"/>
      <c r="B2" s="880"/>
      <c r="C2" s="880"/>
      <c r="D2" s="880"/>
      <c r="E2" s="880"/>
      <c r="F2" s="880"/>
      <c r="G2" s="880"/>
      <c r="H2" s="880"/>
      <c r="I2" s="880"/>
      <c r="J2" s="880"/>
    </row>
    <row r="3" spans="1:10" ht="16.5" customHeight="1" x14ac:dyDescent="0.25">
      <c r="A3" s="880"/>
      <c r="B3" s="880"/>
      <c r="C3" s="880"/>
      <c r="D3" s="880"/>
      <c r="E3" s="880"/>
      <c r="F3" s="880"/>
      <c r="G3" s="880"/>
      <c r="H3" s="880"/>
      <c r="I3" s="880"/>
      <c r="J3" s="880"/>
    </row>
    <row r="4" spans="1:10" ht="16.5" customHeight="1" x14ac:dyDescent="0.25">
      <c r="A4" s="880"/>
      <c r="B4" s="880"/>
      <c r="C4" s="880"/>
      <c r="D4" s="880"/>
      <c r="E4" s="880"/>
      <c r="F4" s="880"/>
      <c r="G4" s="880"/>
      <c r="H4" s="880"/>
      <c r="I4" s="880"/>
      <c r="J4" s="880"/>
    </row>
    <row r="5" spans="1:10" ht="20.100000000000001" customHeight="1" x14ac:dyDescent="0.3">
      <c r="A5" s="879" t="s">
        <v>13</v>
      </c>
      <c r="B5" s="879"/>
      <c r="C5" s="879"/>
      <c r="D5" s="500"/>
      <c r="E5" s="500"/>
      <c r="F5" s="500"/>
      <c r="G5" s="479"/>
      <c r="H5" s="882" t="s">
        <v>39</v>
      </c>
      <c r="I5" s="882"/>
      <c r="J5" s="501">
        <f>'DATOS 1'!J7</f>
        <v>0</v>
      </c>
    </row>
    <row r="6" spans="1:10" ht="12" customHeight="1" x14ac:dyDescent="0.25">
      <c r="A6" s="499"/>
      <c r="B6" s="500"/>
      <c r="C6" s="500"/>
      <c r="D6" s="500"/>
      <c r="E6" s="500"/>
      <c r="F6" s="500"/>
      <c r="G6" s="479"/>
      <c r="H6" s="479"/>
      <c r="I6" s="479"/>
      <c r="J6" s="479"/>
    </row>
    <row r="7" spans="1:10" ht="15" customHeight="1" x14ac:dyDescent="0.25">
      <c r="A7" s="883" t="s">
        <v>87</v>
      </c>
      <c r="B7" s="883"/>
      <c r="C7" s="479"/>
      <c r="D7" s="906">
        <f>'DATOS 1'!E7</f>
        <v>0</v>
      </c>
      <c r="E7" s="906"/>
      <c r="F7" s="906"/>
      <c r="G7" s="906"/>
      <c r="H7" s="479"/>
      <c r="I7" s="479"/>
      <c r="J7" s="479"/>
    </row>
    <row r="8" spans="1:10" ht="15" customHeight="1" x14ac:dyDescent="0.25">
      <c r="A8" s="883" t="s">
        <v>14</v>
      </c>
      <c r="B8" s="883"/>
      <c r="C8" s="502"/>
      <c r="D8" s="906">
        <f>'DATOS 1'!F7</f>
        <v>0</v>
      </c>
      <c r="E8" s="906"/>
      <c r="F8" s="906"/>
      <c r="G8" s="906"/>
      <c r="H8" s="906"/>
      <c r="I8" s="906"/>
      <c r="J8" s="479"/>
    </row>
    <row r="9" spans="1:10" ht="15" customHeight="1" x14ac:dyDescent="0.25">
      <c r="A9" s="883" t="s">
        <v>15</v>
      </c>
      <c r="B9" s="883"/>
      <c r="C9" s="479"/>
      <c r="D9" s="906">
        <f>'DATOS 1'!C7</f>
        <v>0</v>
      </c>
      <c r="E9" s="906"/>
      <c r="F9" s="906"/>
      <c r="G9" s="906"/>
      <c r="H9" s="479"/>
      <c r="I9" s="479"/>
      <c r="J9" s="479"/>
    </row>
    <row r="10" spans="1:10" ht="12" customHeight="1" x14ac:dyDescent="0.25">
      <c r="A10" s="503"/>
      <c r="B10" s="503"/>
      <c r="C10" s="479"/>
      <c r="D10" s="503"/>
      <c r="E10" s="503"/>
      <c r="F10" s="500"/>
      <c r="G10" s="479"/>
      <c r="H10" s="479"/>
      <c r="I10" s="479"/>
      <c r="J10" s="479"/>
    </row>
    <row r="11" spans="1:10" ht="15" customHeight="1" x14ac:dyDescent="0.25">
      <c r="A11" s="883" t="s">
        <v>16</v>
      </c>
      <c r="B11" s="883"/>
      <c r="C11" s="883"/>
      <c r="D11" s="884" t="e">
        <f>' RT03-F13'!B4</f>
        <v>#N/A</v>
      </c>
      <c r="E11" s="884"/>
      <c r="F11" s="885" t="s">
        <v>18</v>
      </c>
      <c r="G11" s="885"/>
      <c r="H11" s="881" t="e">
        <f>'10 kg'!E4</f>
        <v>#N/A</v>
      </c>
      <c r="I11" s="881"/>
      <c r="J11" s="479"/>
    </row>
    <row r="12" spans="1:10" ht="12" customHeight="1" x14ac:dyDescent="0.25">
      <c r="A12" s="500"/>
      <c r="B12" s="500"/>
      <c r="C12" s="500"/>
      <c r="D12" s="500"/>
      <c r="E12" s="500"/>
      <c r="F12" s="500"/>
      <c r="G12" s="479"/>
      <c r="H12" s="479"/>
      <c r="I12" s="479"/>
      <c r="J12" s="479"/>
    </row>
    <row r="13" spans="1:10" ht="20.100000000000001" customHeight="1" x14ac:dyDescent="0.25">
      <c r="A13" s="879" t="s">
        <v>88</v>
      </c>
      <c r="B13" s="879"/>
      <c r="C13" s="879"/>
      <c r="D13" s="879"/>
      <c r="E13" s="879"/>
      <c r="F13" s="500"/>
      <c r="G13" s="479"/>
      <c r="H13" s="479"/>
      <c r="I13" s="479"/>
      <c r="J13" s="479"/>
    </row>
    <row r="14" spans="1:10" ht="12" customHeight="1" x14ac:dyDescent="0.25">
      <c r="A14" s="504"/>
      <c r="B14" s="504"/>
      <c r="C14" s="504"/>
      <c r="D14" s="504"/>
      <c r="E14" s="504"/>
      <c r="F14" s="500"/>
      <c r="G14" s="479"/>
      <c r="H14" s="479"/>
      <c r="I14" s="479"/>
      <c r="J14" s="479"/>
    </row>
    <row r="15" spans="1:10" ht="15" customHeight="1" x14ac:dyDescent="0.25">
      <c r="A15" s="883" t="s">
        <v>214</v>
      </c>
      <c r="B15" s="883"/>
      <c r="C15" s="883"/>
      <c r="D15" s="888" t="s">
        <v>271</v>
      </c>
      <c r="E15" s="888"/>
      <c r="F15" s="500"/>
      <c r="G15" s="500"/>
      <c r="H15" s="505"/>
      <c r="I15" s="505"/>
      <c r="J15" s="479"/>
    </row>
    <row r="16" spans="1:10" ht="15" customHeight="1" x14ac:dyDescent="0.25">
      <c r="A16" s="883" t="s">
        <v>24</v>
      </c>
      <c r="B16" s="883"/>
      <c r="C16" s="883"/>
      <c r="D16" s="886">
        <f>'DATOS 1'!D37</f>
        <v>0</v>
      </c>
      <c r="E16" s="886"/>
      <c r="F16" s="886"/>
      <c r="G16" s="886"/>
      <c r="H16" s="479"/>
      <c r="I16" s="479"/>
      <c r="J16" s="479"/>
    </row>
    <row r="17" spans="1:10" ht="16.5" thickBot="1" x14ac:dyDescent="0.3">
      <c r="A17" s="883" t="s">
        <v>17</v>
      </c>
      <c r="B17" s="883"/>
      <c r="C17" s="883"/>
      <c r="D17" s="887">
        <f>'DATOS 1'!E37</f>
        <v>0</v>
      </c>
      <c r="E17" s="887"/>
      <c r="F17" s="887"/>
      <c r="G17" s="887"/>
      <c r="H17" s="479"/>
      <c r="I17" s="479"/>
      <c r="J17" s="479"/>
    </row>
    <row r="18" spans="1:10" ht="39.75" customHeight="1" thickBot="1" x14ac:dyDescent="0.3">
      <c r="A18" s="883" t="s">
        <v>25</v>
      </c>
      <c r="B18" s="883"/>
      <c r="C18" s="883"/>
      <c r="D18" s="890"/>
      <c r="E18" s="891"/>
      <c r="F18" s="891"/>
      <c r="G18" s="891"/>
      <c r="H18" s="891"/>
      <c r="I18" s="891"/>
      <c r="J18" s="892"/>
    </row>
    <row r="19" spans="1:10" x14ac:dyDescent="0.25">
      <c r="A19" s="883" t="s">
        <v>26</v>
      </c>
      <c r="B19" s="883"/>
      <c r="C19" s="883"/>
      <c r="D19" s="889">
        <f>'DATOS 1'!C37</f>
        <v>0</v>
      </c>
      <c r="E19" s="886"/>
      <c r="F19" s="886"/>
      <c r="G19" s="886"/>
      <c r="H19" s="479"/>
      <c r="I19" s="479"/>
      <c r="J19" s="479"/>
    </row>
    <row r="20" spans="1:10" ht="11.25" customHeight="1" x14ac:dyDescent="0.25">
      <c r="A20" s="503"/>
      <c r="B20" s="503"/>
      <c r="C20" s="503"/>
      <c r="D20" s="499"/>
      <c r="E20" s="499"/>
      <c r="F20" s="499"/>
      <c r="G20" s="499"/>
      <c r="H20" s="479"/>
      <c r="I20" s="479"/>
      <c r="J20" s="479"/>
    </row>
    <row r="21" spans="1:10" ht="15.75" customHeight="1" x14ac:dyDescent="0.25">
      <c r="A21" s="883" t="s">
        <v>27</v>
      </c>
      <c r="B21" s="883"/>
      <c r="C21" s="883"/>
      <c r="D21" s="883"/>
      <c r="E21" s="883"/>
      <c r="F21" s="506"/>
      <c r="G21" s="479"/>
      <c r="H21" s="479"/>
      <c r="I21" s="479"/>
      <c r="J21" s="479"/>
    </row>
    <row r="22" spans="1:10" ht="13.5" customHeight="1" x14ac:dyDescent="0.25">
      <c r="A22" s="503"/>
      <c r="B22" s="503"/>
      <c r="C22" s="503"/>
      <c r="D22" s="503"/>
      <c r="E22" s="503"/>
      <c r="F22" s="503"/>
      <c r="G22" s="500"/>
      <c r="H22" s="479"/>
      <c r="I22" s="479"/>
      <c r="J22" s="479"/>
    </row>
    <row r="23" spans="1:10" x14ac:dyDescent="0.25">
      <c r="A23" s="879" t="s">
        <v>89</v>
      </c>
      <c r="B23" s="879"/>
      <c r="C23" s="879"/>
      <c r="D23" s="879"/>
      <c r="E23" s="877">
        <f>'DATOS 1'!G7</f>
        <v>0</v>
      </c>
      <c r="F23" s="878"/>
      <c r="G23" s="878"/>
      <c r="H23" s="878"/>
      <c r="I23" s="878"/>
      <c r="J23" s="878"/>
    </row>
    <row r="24" spans="1:10" ht="9.75" customHeight="1" x14ac:dyDescent="0.25">
      <c r="A24" s="479"/>
      <c r="B24" s="879"/>
      <c r="C24" s="879"/>
      <c r="D24" s="879"/>
      <c r="E24" s="879"/>
      <c r="F24" s="504"/>
      <c r="G24" s="499"/>
      <c r="H24" s="479"/>
      <c r="I24" s="479"/>
      <c r="J24" s="479"/>
    </row>
    <row r="25" spans="1:10" x14ac:dyDescent="0.25">
      <c r="A25" s="879" t="s">
        <v>90</v>
      </c>
      <c r="B25" s="879"/>
      <c r="C25" s="879"/>
      <c r="D25" s="879"/>
      <c r="E25" s="507">
        <f>'DATOS 1'!I7</f>
        <v>0</v>
      </c>
      <c r="F25" s="508"/>
      <c r="G25" s="509"/>
      <c r="H25" s="509"/>
      <c r="I25" s="479"/>
      <c r="J25" s="479"/>
    </row>
    <row r="26" spans="1:10" ht="10.5" customHeight="1" x14ac:dyDescent="0.25">
      <c r="A26" s="479"/>
      <c r="B26" s="479"/>
      <c r="C26" s="479"/>
      <c r="D26" s="479"/>
      <c r="E26" s="479"/>
      <c r="F26" s="499"/>
      <c r="G26" s="499"/>
      <c r="H26" s="479"/>
      <c r="I26" s="479"/>
      <c r="J26" s="479"/>
    </row>
    <row r="27" spans="1:10" x14ac:dyDescent="0.25">
      <c r="A27" s="893" t="s">
        <v>216</v>
      </c>
      <c r="B27" s="893"/>
      <c r="C27" s="893"/>
      <c r="D27" s="893"/>
      <c r="E27" s="893"/>
      <c r="F27" s="893"/>
      <c r="G27" s="893"/>
      <c r="H27" s="479"/>
      <c r="I27" s="479"/>
      <c r="J27" s="479"/>
    </row>
    <row r="28" spans="1:10" ht="6" customHeight="1" x14ac:dyDescent="0.25">
      <c r="A28" s="510"/>
      <c r="B28" s="511"/>
      <c r="C28" s="511"/>
      <c r="D28" s="511"/>
      <c r="E28" s="479"/>
      <c r="F28" s="512"/>
      <c r="G28" s="500"/>
      <c r="H28" s="479"/>
      <c r="I28" s="479"/>
      <c r="J28" s="479"/>
    </row>
    <row r="29" spans="1:10" x14ac:dyDescent="0.25">
      <c r="A29" s="886" t="s">
        <v>217</v>
      </c>
      <c r="B29" s="886"/>
      <c r="C29" s="886"/>
      <c r="D29" s="886"/>
      <c r="E29" s="886"/>
      <c r="F29" s="886"/>
      <c r="G29" s="886"/>
      <c r="H29" s="886"/>
      <c r="I29" s="886"/>
      <c r="J29" s="499"/>
    </row>
    <row r="30" spans="1:10" ht="5.25" customHeight="1" x14ac:dyDescent="0.25">
      <c r="A30" s="499"/>
      <c r="B30" s="499"/>
      <c r="C30" s="499"/>
      <c r="D30" s="499"/>
      <c r="E30" s="499"/>
      <c r="F30" s="499"/>
      <c r="G30" s="499"/>
      <c r="H30" s="499"/>
      <c r="I30" s="499"/>
      <c r="J30" s="499"/>
    </row>
    <row r="31" spans="1:10" x14ac:dyDescent="0.25">
      <c r="A31" s="893" t="s">
        <v>215</v>
      </c>
      <c r="B31" s="893"/>
      <c r="C31" s="893"/>
      <c r="D31" s="893"/>
      <c r="E31" s="510"/>
      <c r="F31" s="499"/>
      <c r="G31" s="499"/>
      <c r="H31" s="479"/>
      <c r="I31" s="479"/>
      <c r="J31" s="479"/>
    </row>
    <row r="32" spans="1:10" ht="6" customHeight="1" x14ac:dyDescent="0.25">
      <c r="A32" s="510"/>
      <c r="B32" s="510"/>
      <c r="C32" s="510"/>
      <c r="D32" s="510"/>
      <c r="E32" s="510"/>
      <c r="F32" s="499"/>
      <c r="G32" s="499"/>
      <c r="H32" s="479"/>
      <c r="I32" s="479"/>
      <c r="J32" s="479"/>
    </row>
    <row r="33" spans="1:10" x14ac:dyDescent="0.25">
      <c r="A33" s="895" t="s">
        <v>220</v>
      </c>
      <c r="B33" s="895"/>
      <c r="C33" s="895"/>
      <c r="D33" s="895"/>
      <c r="E33" s="895"/>
      <c r="F33" s="895"/>
      <c r="G33" s="895"/>
      <c r="H33" s="895"/>
      <c r="I33" s="895"/>
      <c r="J33" s="895"/>
    </row>
    <row r="34" spans="1:10" ht="8.25" customHeight="1" x14ac:dyDescent="0.25">
      <c r="A34" s="513"/>
      <c r="B34" s="513"/>
      <c r="C34" s="513"/>
      <c r="D34" s="513"/>
      <c r="E34" s="513"/>
      <c r="F34" s="513"/>
      <c r="G34" s="513"/>
      <c r="H34" s="479"/>
      <c r="I34" s="479"/>
      <c r="J34" s="479"/>
    </row>
    <row r="35" spans="1:10" x14ac:dyDescent="0.25">
      <c r="A35" s="896" t="s">
        <v>147</v>
      </c>
      <c r="B35" s="896"/>
      <c r="C35" s="896"/>
      <c r="D35" s="896"/>
      <c r="E35" s="479"/>
      <c r="F35" s="479"/>
      <c r="G35" s="500"/>
      <c r="H35" s="479"/>
      <c r="I35" s="479"/>
      <c r="J35" s="479"/>
    </row>
    <row r="36" spans="1:10" ht="8.25" customHeight="1" x14ac:dyDescent="0.25">
      <c r="A36" s="514"/>
      <c r="B36" s="514"/>
      <c r="C36" s="514"/>
      <c r="D36" s="514"/>
      <c r="E36" s="479"/>
      <c r="F36" s="479"/>
      <c r="G36" s="500"/>
      <c r="H36" s="479"/>
      <c r="I36" s="479"/>
      <c r="J36" s="479"/>
    </row>
    <row r="37" spans="1:10" ht="32.25" customHeight="1" x14ac:dyDescent="0.25">
      <c r="A37" s="828" t="s">
        <v>218</v>
      </c>
      <c r="B37" s="828"/>
      <c r="C37" s="828"/>
      <c r="D37" s="828"/>
      <c r="E37" s="828"/>
      <c r="F37" s="828"/>
      <c r="G37" s="828"/>
      <c r="H37" s="828"/>
      <c r="I37" s="828"/>
      <c r="J37" s="828"/>
    </row>
    <row r="38" spans="1:10" ht="12" customHeight="1" x14ac:dyDescent="0.25">
      <c r="A38" s="496"/>
      <c r="B38" s="496"/>
      <c r="C38" s="496"/>
      <c r="D38" s="496"/>
      <c r="E38" s="496"/>
      <c r="F38" s="496"/>
      <c r="G38" s="496"/>
      <c r="H38" s="479"/>
      <c r="I38" s="479"/>
      <c r="J38" s="479"/>
    </row>
    <row r="39" spans="1:10" x14ac:dyDescent="0.25">
      <c r="A39" s="893" t="s">
        <v>91</v>
      </c>
      <c r="B39" s="893"/>
      <c r="C39" s="893"/>
      <c r="D39" s="893"/>
      <c r="E39" s="893"/>
      <c r="F39" s="893"/>
      <c r="G39" s="893"/>
      <c r="H39" s="479"/>
      <c r="I39" s="479"/>
      <c r="J39" s="479"/>
    </row>
    <row r="40" spans="1:10" ht="9.75" customHeight="1" x14ac:dyDescent="0.25">
      <c r="A40" s="514"/>
      <c r="B40" s="514"/>
      <c r="C40" s="514"/>
      <c r="D40" s="514"/>
      <c r="E40" s="514"/>
      <c r="F40" s="514"/>
      <c r="G40" s="514"/>
      <c r="H40" s="479"/>
      <c r="I40" s="479"/>
      <c r="J40" s="479"/>
    </row>
    <row r="41" spans="1:10" x14ac:dyDescent="0.25">
      <c r="A41" s="897" t="s">
        <v>35</v>
      </c>
      <c r="B41" s="897"/>
      <c r="C41" s="897"/>
      <c r="D41" s="897"/>
      <c r="E41" s="897"/>
      <c r="F41" s="897"/>
      <c r="G41" s="897"/>
      <c r="H41" s="479"/>
      <c r="I41" s="479"/>
      <c r="J41" s="479"/>
    </row>
    <row r="42" spans="1:10" ht="9.75" customHeight="1" x14ac:dyDescent="0.25">
      <c r="A42" s="479"/>
      <c r="B42" s="479"/>
      <c r="C42" s="479"/>
      <c r="D42" s="479"/>
      <c r="E42" s="479"/>
      <c r="F42" s="479"/>
      <c r="G42" s="479"/>
      <c r="H42" s="479"/>
      <c r="I42" s="479"/>
      <c r="J42" s="479"/>
    </row>
    <row r="43" spans="1:10" x14ac:dyDescent="0.25">
      <c r="A43" s="893" t="s">
        <v>219</v>
      </c>
      <c r="B43" s="893"/>
      <c r="C43" s="893"/>
      <c r="D43" s="893"/>
      <c r="E43" s="893"/>
      <c r="F43" s="893"/>
      <c r="G43" s="893"/>
      <c r="H43" s="479"/>
      <c r="I43" s="479"/>
      <c r="J43" s="479"/>
    </row>
    <row r="44" spans="1:10" ht="9.75" customHeight="1" thickBot="1" x14ac:dyDescent="0.3">
      <c r="A44" s="515"/>
      <c r="B44" s="515"/>
      <c r="C44" s="515"/>
      <c r="D44" s="515"/>
      <c r="E44" s="515"/>
      <c r="F44" s="515"/>
      <c r="G44" s="515"/>
      <c r="H44" s="479"/>
      <c r="I44" s="479"/>
      <c r="J44" s="479"/>
    </row>
    <row r="45" spans="1:10" x14ac:dyDescent="0.25">
      <c r="A45" s="853" t="s">
        <v>92</v>
      </c>
      <c r="B45" s="853"/>
      <c r="C45" s="855" t="s">
        <v>6</v>
      </c>
      <c r="D45" s="855"/>
      <c r="E45" s="855" t="s">
        <v>7</v>
      </c>
      <c r="F45" s="855"/>
      <c r="G45" s="856" t="s">
        <v>28</v>
      </c>
      <c r="H45" s="856"/>
      <c r="I45" s="856"/>
      <c r="J45" s="857"/>
    </row>
    <row r="46" spans="1:10" ht="15" customHeight="1" thickBot="1" x14ac:dyDescent="0.3">
      <c r="A46" s="854"/>
      <c r="B46" s="854"/>
      <c r="C46" s="845"/>
      <c r="D46" s="845"/>
      <c r="E46" s="845"/>
      <c r="F46" s="845"/>
      <c r="G46" s="845" t="s">
        <v>29</v>
      </c>
      <c r="H46" s="845"/>
      <c r="I46" s="845" t="s">
        <v>30</v>
      </c>
      <c r="J46" s="846"/>
    </row>
    <row r="47" spans="1:10" ht="18.75" customHeight="1" thickBot="1" x14ac:dyDescent="0.3">
      <c r="A47" s="875" t="str">
        <f>D15</f>
        <v xml:space="preserve"> 1 g  a  10 kg</v>
      </c>
      <c r="B47" s="876"/>
      <c r="C47" s="849" t="s">
        <v>8</v>
      </c>
      <c r="D47" s="850"/>
      <c r="E47" s="851" t="s">
        <v>9</v>
      </c>
      <c r="F47" s="852"/>
      <c r="G47" s="480" t="e">
        <f>' RT03-F13'!H10</f>
        <v>#N/A</v>
      </c>
      <c r="H47" s="481" t="s">
        <v>199</v>
      </c>
      <c r="I47" s="482" t="e">
        <f>' RT03-F13'!H11</f>
        <v>#N/A</v>
      </c>
      <c r="J47" s="483" t="s">
        <v>198</v>
      </c>
    </row>
    <row r="48" spans="1:10" x14ac:dyDescent="0.25">
      <c r="A48" s="479"/>
      <c r="B48" s="479"/>
      <c r="C48" s="479"/>
      <c r="D48" s="479"/>
      <c r="E48" s="479"/>
      <c r="F48" s="479"/>
      <c r="G48" s="479"/>
      <c r="H48" s="479"/>
      <c r="I48" s="479"/>
      <c r="J48" s="479"/>
    </row>
    <row r="49" spans="1:10" x14ac:dyDescent="0.25">
      <c r="A49" s="479"/>
      <c r="B49" s="479"/>
      <c r="C49" s="479"/>
      <c r="D49" s="479"/>
      <c r="E49" s="479"/>
      <c r="F49" s="479"/>
      <c r="G49" s="479"/>
      <c r="H49" s="479"/>
      <c r="I49" s="479"/>
      <c r="J49" s="479"/>
    </row>
    <row r="50" spans="1:10" ht="14.25" customHeight="1" x14ac:dyDescent="0.25">
      <c r="A50" s="513" t="s">
        <v>5</v>
      </c>
      <c r="B50" s="479"/>
      <c r="C50" s="479"/>
      <c r="D50" s="479"/>
      <c r="E50" s="479"/>
      <c r="F50" s="479"/>
      <c r="G50" s="479"/>
      <c r="H50" s="479"/>
      <c r="I50" s="479"/>
      <c r="J50" s="479"/>
    </row>
    <row r="51" spans="1:10" ht="14.25" customHeight="1" x14ac:dyDescent="0.25">
      <c r="A51" s="513"/>
      <c r="B51" s="479"/>
      <c r="C51" s="479"/>
      <c r="D51" s="479"/>
      <c r="E51" s="479"/>
      <c r="F51" s="479"/>
      <c r="G51" s="479"/>
      <c r="H51" s="479"/>
      <c r="I51" s="479"/>
      <c r="J51" s="479"/>
    </row>
    <row r="52" spans="1:10" ht="14.25" customHeight="1" x14ac:dyDescent="0.25">
      <c r="A52" s="513"/>
      <c r="B52" s="479"/>
      <c r="C52" s="479"/>
      <c r="D52" s="479"/>
      <c r="E52" s="479"/>
      <c r="F52" s="479"/>
      <c r="G52" s="479"/>
      <c r="H52" s="479"/>
      <c r="I52" s="479"/>
      <c r="J52" s="479"/>
    </row>
    <row r="53" spans="1:10" ht="14.25" customHeight="1" x14ac:dyDescent="0.25">
      <c r="A53" s="509"/>
      <c r="B53" s="509"/>
      <c r="C53" s="509"/>
      <c r="D53" s="509"/>
      <c r="E53" s="509"/>
      <c r="F53" s="509"/>
      <c r="G53" s="509"/>
      <c r="H53" s="509"/>
      <c r="I53" s="509"/>
      <c r="J53" s="509"/>
    </row>
    <row r="54" spans="1:10" ht="75" customHeight="1" x14ac:dyDescent="0.25">
      <c r="A54" s="509"/>
      <c r="B54" s="509"/>
      <c r="C54" s="509"/>
      <c r="D54" s="509"/>
      <c r="E54" s="509"/>
      <c r="F54" s="509"/>
      <c r="G54" s="509"/>
      <c r="H54" s="509"/>
      <c r="I54" s="509"/>
      <c r="J54" s="509"/>
    </row>
    <row r="55" spans="1:10" ht="16.5" x14ac:dyDescent="0.3">
      <c r="A55" s="893" t="s">
        <v>93</v>
      </c>
      <c r="B55" s="893"/>
      <c r="C55" s="893"/>
      <c r="D55" s="893"/>
      <c r="E55" s="893"/>
      <c r="F55" s="479"/>
      <c r="G55" s="479"/>
      <c r="H55" s="882" t="s">
        <v>39</v>
      </c>
      <c r="I55" s="882"/>
      <c r="J55" s="501">
        <f>J5</f>
        <v>0</v>
      </c>
    </row>
    <row r="56" spans="1:10" ht="6" customHeight="1" x14ac:dyDescent="0.25">
      <c r="A56" s="510"/>
      <c r="B56" s="479"/>
      <c r="C56" s="479"/>
      <c r="D56" s="479"/>
      <c r="E56" s="479"/>
      <c r="F56" s="479"/>
      <c r="G56" s="479"/>
      <c r="H56" s="479"/>
      <c r="I56" s="479"/>
      <c r="J56" s="479"/>
    </row>
    <row r="57" spans="1:10" x14ac:dyDescent="0.25">
      <c r="A57" s="828" t="s">
        <v>308</v>
      </c>
      <c r="B57" s="828"/>
      <c r="C57" s="828"/>
      <c r="D57" s="828"/>
      <c r="E57" s="828"/>
      <c r="F57" s="828"/>
      <c r="G57" s="828"/>
      <c r="H57" s="828"/>
      <c r="I57" s="828"/>
      <c r="J57" s="828"/>
    </row>
    <row r="58" spans="1:10" x14ac:dyDescent="0.25">
      <c r="A58" s="828"/>
      <c r="B58" s="828"/>
      <c r="C58" s="828"/>
      <c r="D58" s="828"/>
      <c r="E58" s="828"/>
      <c r="F58" s="828"/>
      <c r="G58" s="828"/>
      <c r="H58" s="828"/>
      <c r="I58" s="828"/>
      <c r="J58" s="828"/>
    </row>
    <row r="59" spans="1:10" x14ac:dyDescent="0.25">
      <c r="A59" s="828"/>
      <c r="B59" s="828"/>
      <c r="C59" s="828"/>
      <c r="D59" s="828"/>
      <c r="E59" s="828"/>
      <c r="F59" s="828"/>
      <c r="G59" s="828"/>
      <c r="H59" s="828"/>
      <c r="I59" s="828"/>
      <c r="J59" s="828"/>
    </row>
    <row r="60" spans="1:10" ht="24.75" customHeight="1" x14ac:dyDescent="0.25">
      <c r="A60" s="828"/>
      <c r="B60" s="828"/>
      <c r="C60" s="828"/>
      <c r="D60" s="828"/>
      <c r="E60" s="828"/>
      <c r="F60" s="828"/>
      <c r="G60" s="828"/>
      <c r="H60" s="828"/>
      <c r="I60" s="828"/>
      <c r="J60" s="828"/>
    </row>
    <row r="61" spans="1:10" ht="12" customHeight="1" x14ac:dyDescent="0.25">
      <c r="A61" s="510"/>
      <c r="B61" s="479"/>
      <c r="C61" s="479"/>
      <c r="D61" s="479"/>
      <c r="E61" s="479"/>
      <c r="F61" s="479"/>
      <c r="G61" s="479"/>
      <c r="H61" s="479"/>
      <c r="I61" s="479"/>
      <c r="J61" s="479"/>
    </row>
    <row r="62" spans="1:10" x14ac:dyDescent="0.25">
      <c r="A62" s="841" t="s">
        <v>31</v>
      </c>
      <c r="B62" s="841"/>
      <c r="C62" s="841"/>
      <c r="D62" s="489" t="s">
        <v>42</v>
      </c>
      <c r="E62" s="489" t="s">
        <v>24</v>
      </c>
      <c r="F62" s="841" t="s">
        <v>32</v>
      </c>
      <c r="G62" s="841"/>
      <c r="H62" s="841" t="s">
        <v>33</v>
      </c>
      <c r="I62" s="841"/>
      <c r="J62" s="841"/>
    </row>
    <row r="63" spans="1:10" x14ac:dyDescent="0.25">
      <c r="A63" s="842" t="s">
        <v>275</v>
      </c>
      <c r="B63" s="842"/>
      <c r="C63" s="842"/>
      <c r="D63" s="484" t="e">
        <f>' RT03-F13'!G7</f>
        <v>#N/A</v>
      </c>
      <c r="E63" s="485" t="e">
        <f>' RT03-F13'!I7</f>
        <v>#N/A</v>
      </c>
      <c r="F63" s="843" t="e">
        <f>' RT03-F13'!H4</f>
        <v>#N/A</v>
      </c>
      <c r="G63" s="843"/>
      <c r="H63" s="844" t="e">
        <f>' RT03-F13'!E4</f>
        <v>#N/A</v>
      </c>
      <c r="I63" s="844"/>
      <c r="J63" s="844"/>
    </row>
    <row r="64" spans="1:10" ht="12" customHeight="1" x14ac:dyDescent="0.25">
      <c r="A64" s="516"/>
      <c r="B64" s="516"/>
      <c r="C64" s="516"/>
      <c r="D64" s="517"/>
      <c r="E64" s="516"/>
      <c r="F64" s="516"/>
      <c r="G64" s="516"/>
      <c r="H64" s="518"/>
      <c r="I64" s="518"/>
      <c r="J64" s="518"/>
    </row>
    <row r="65" spans="1:10" x14ac:dyDescent="0.25">
      <c r="A65" s="894" t="s">
        <v>94</v>
      </c>
      <c r="B65" s="894"/>
      <c r="C65" s="894"/>
      <c r="D65" s="894"/>
      <c r="E65" s="894"/>
      <c r="F65" s="894"/>
      <c r="G65" s="894"/>
      <c r="H65" s="894"/>
      <c r="I65" s="894"/>
      <c r="J65" s="519"/>
    </row>
    <row r="66" spans="1:10" ht="12" customHeight="1" x14ac:dyDescent="0.25">
      <c r="A66" s="519"/>
      <c r="B66" s="499"/>
      <c r="C66" s="499"/>
      <c r="D66" s="499"/>
      <c r="E66" s="499"/>
      <c r="F66" s="479"/>
      <c r="G66" s="479"/>
      <c r="H66" s="479"/>
      <c r="I66" s="479"/>
      <c r="J66" s="479"/>
    </row>
    <row r="67" spans="1:10" ht="60" customHeight="1" x14ac:dyDescent="0.25">
      <c r="A67" s="828" t="s">
        <v>12</v>
      </c>
      <c r="B67" s="828"/>
      <c r="C67" s="828"/>
      <c r="D67" s="828"/>
      <c r="E67" s="828"/>
      <c r="F67" s="828"/>
      <c r="G67" s="828"/>
      <c r="H67" s="828"/>
      <c r="I67" s="828"/>
      <c r="J67" s="828"/>
    </row>
    <row r="68" spans="1:10" ht="12" customHeight="1" x14ac:dyDescent="0.25">
      <c r="A68" s="496"/>
      <c r="B68" s="496"/>
      <c r="C68" s="496"/>
      <c r="D68" s="496"/>
      <c r="E68" s="496"/>
      <c r="F68" s="496"/>
      <c r="G68" s="496"/>
      <c r="H68" s="496"/>
      <c r="I68" s="496"/>
      <c r="J68" s="496"/>
    </row>
    <row r="69" spans="1:10" x14ac:dyDescent="0.25">
      <c r="A69" s="894" t="s">
        <v>148</v>
      </c>
      <c r="B69" s="894"/>
      <c r="C69" s="894"/>
      <c r="D69" s="894"/>
      <c r="E69" s="894"/>
      <c r="F69" s="479"/>
      <c r="G69" s="479"/>
      <c r="H69" s="479"/>
      <c r="I69" s="479"/>
      <c r="J69" s="479"/>
    </row>
    <row r="70" spans="1:10" ht="15" customHeight="1" x14ac:dyDescent="0.25">
      <c r="A70" s="520"/>
      <c r="B70" s="520"/>
      <c r="C70" s="520"/>
      <c r="D70" s="520"/>
      <c r="E70" s="521"/>
      <c r="F70" s="479"/>
      <c r="G70" s="479"/>
      <c r="H70" s="479"/>
      <c r="I70" s="479"/>
      <c r="J70" s="479"/>
    </row>
    <row r="71" spans="1:10" ht="31.5" customHeight="1" x14ac:dyDescent="0.25">
      <c r="A71" s="829" t="s">
        <v>4</v>
      </c>
      <c r="B71" s="830" t="s">
        <v>10</v>
      </c>
      <c r="C71" s="832" t="s">
        <v>11</v>
      </c>
      <c r="D71" s="833"/>
      <c r="E71" s="831" t="s">
        <v>226</v>
      </c>
      <c r="F71" s="835" t="s">
        <v>143</v>
      </c>
      <c r="G71" s="830" t="s">
        <v>19</v>
      </c>
      <c r="H71" s="830"/>
      <c r="I71" s="830"/>
      <c r="J71" s="487" t="s">
        <v>95</v>
      </c>
    </row>
    <row r="72" spans="1:10" ht="50.25" customHeight="1" x14ac:dyDescent="0.25">
      <c r="A72" s="829"/>
      <c r="B72" s="831"/>
      <c r="C72" s="486" t="s">
        <v>22</v>
      </c>
      <c r="D72" s="486" t="s">
        <v>21</v>
      </c>
      <c r="E72" s="834"/>
      <c r="F72" s="836"/>
      <c r="G72" s="486" t="s">
        <v>202</v>
      </c>
      <c r="H72" s="486" t="s">
        <v>20</v>
      </c>
      <c r="I72" s="487" t="s">
        <v>23</v>
      </c>
      <c r="J72" s="487" t="s">
        <v>96</v>
      </c>
    </row>
    <row r="73" spans="1:10" ht="15.95" customHeight="1" x14ac:dyDescent="0.25">
      <c r="A73" s="490">
        <v>1</v>
      </c>
      <c r="B73" s="491" t="e">
        <f>' RT03-F13'!$I$8</f>
        <v>#N/A</v>
      </c>
      <c r="C73" s="491" t="e">
        <f>' RT03-F13'!H9</f>
        <v>#N/A</v>
      </c>
      <c r="D73" s="492" t="e">
        <f>' RT03-F13'!E72</f>
        <v>#N/A</v>
      </c>
      <c r="E73" s="493">
        <f>'DATOS 1'!V70</f>
        <v>0.3</v>
      </c>
      <c r="F73" s="493">
        <f>'DATOS 1'!W70</f>
        <v>1</v>
      </c>
      <c r="G73" s="493" t="e">
        <f>' RT03-F13'!$D$47</f>
        <v>#DIV/0!</v>
      </c>
      <c r="H73" s="493" t="e">
        <f>' RT03-F13'!$D$48</f>
        <v>#DIV/0!</v>
      </c>
      <c r="I73" s="493" t="e">
        <f>' RT03-F13'!$D$49</f>
        <v>#DIV/0!</v>
      </c>
      <c r="J73" s="495" t="e">
        <f t="shared" ref="J73:J89" si="0">IF(D73+E73&gt;=F73,"NO","SI")</f>
        <v>#N/A</v>
      </c>
    </row>
    <row r="74" spans="1:10" ht="15.95" customHeight="1" x14ac:dyDescent="0.25">
      <c r="A74" s="490">
        <v>2</v>
      </c>
      <c r="B74" s="491" t="e">
        <f>'2 g  '!I8</f>
        <v>#N/A</v>
      </c>
      <c r="C74" s="498" t="e">
        <f>'2 g  '!H9</f>
        <v>#N/A</v>
      </c>
      <c r="D74" s="492" t="e">
        <f>'2 g  '!E72</f>
        <v>#N/A</v>
      </c>
      <c r="E74" s="493">
        <f>'DATOS 1'!V71</f>
        <v>0.4</v>
      </c>
      <c r="F74" s="493">
        <f>'DATOS 1'!W71</f>
        <v>1.2</v>
      </c>
      <c r="G74" s="493" t="e">
        <f>' RT03-F13'!$D$47</f>
        <v>#DIV/0!</v>
      </c>
      <c r="H74" s="493" t="e">
        <f>' RT03-F13'!$D$48</f>
        <v>#DIV/0!</v>
      </c>
      <c r="I74" s="493" t="e">
        <f>' RT03-F13'!$D$49</f>
        <v>#DIV/0!</v>
      </c>
      <c r="J74" s="495" t="e">
        <f>IF((D74+E74)&lt;&gt;F74,"NO","SI")</f>
        <v>#N/A</v>
      </c>
    </row>
    <row r="75" spans="1:10" ht="15.95" customHeight="1" x14ac:dyDescent="0.25">
      <c r="A75" s="490">
        <v>3</v>
      </c>
      <c r="B75" s="491" t="e">
        <f>'2 g   +'!I8</f>
        <v>#N/A</v>
      </c>
      <c r="C75" s="498" t="e">
        <f>'2 g   +'!H9</f>
        <v>#N/A</v>
      </c>
      <c r="D75" s="492" t="e">
        <f>'2 g   +'!E72</f>
        <v>#N/A</v>
      </c>
      <c r="E75" s="493">
        <f>'DATOS 1'!V72</f>
        <v>0.4</v>
      </c>
      <c r="F75" s="493">
        <f>'DATOS 1'!W72</f>
        <v>1.2</v>
      </c>
      <c r="G75" s="493" t="e">
        <f>' RT03-F13'!$D$47</f>
        <v>#DIV/0!</v>
      </c>
      <c r="H75" s="493" t="e">
        <f>' RT03-F13'!$D$48</f>
        <v>#DIV/0!</v>
      </c>
      <c r="I75" s="493" t="e">
        <f>' RT03-F13'!$D$49</f>
        <v>#DIV/0!</v>
      </c>
      <c r="J75" s="495" t="e">
        <f t="shared" si="0"/>
        <v>#N/A</v>
      </c>
    </row>
    <row r="76" spans="1:10" ht="15.95" customHeight="1" x14ac:dyDescent="0.25">
      <c r="A76" s="490">
        <v>4</v>
      </c>
      <c r="B76" s="491" t="e">
        <f>'5 g'!I8</f>
        <v>#N/A</v>
      </c>
      <c r="C76" s="498" t="e">
        <f>'5 g'!H9</f>
        <v>#N/A</v>
      </c>
      <c r="D76" s="492" t="e">
        <f>'5 g'!E72</f>
        <v>#N/A</v>
      </c>
      <c r="E76" s="493">
        <f>'DATOS 1'!V73</f>
        <v>0.5</v>
      </c>
      <c r="F76" s="493">
        <f>'DATOS 1'!W73</f>
        <v>1.6</v>
      </c>
      <c r="G76" s="493" t="e">
        <f>' RT03-F13'!$D$47</f>
        <v>#DIV/0!</v>
      </c>
      <c r="H76" s="493" t="e">
        <f>' RT03-F13'!$D$48</f>
        <v>#DIV/0!</v>
      </c>
      <c r="I76" s="493" t="e">
        <f>' RT03-F13'!$D$49</f>
        <v>#DIV/0!</v>
      </c>
      <c r="J76" s="495" t="e">
        <f t="shared" si="0"/>
        <v>#N/A</v>
      </c>
    </row>
    <row r="77" spans="1:10" s="20" customFormat="1" ht="15.95" customHeight="1" x14ac:dyDescent="0.25">
      <c r="A77" s="490">
        <v>5</v>
      </c>
      <c r="B77" s="491" t="e">
        <f>'10 g'!I8</f>
        <v>#N/A</v>
      </c>
      <c r="C77" s="498" t="e">
        <f>'10 g'!H9</f>
        <v>#N/A</v>
      </c>
      <c r="D77" s="492" t="e">
        <f>'10 g'!E72</f>
        <v>#N/A</v>
      </c>
      <c r="E77" s="493">
        <f>'DATOS 1'!V74</f>
        <v>0.6</v>
      </c>
      <c r="F77" s="493">
        <f>'DATOS 1'!W74</f>
        <v>2</v>
      </c>
      <c r="G77" s="493" t="e">
        <f>' RT03-F13'!$D$47</f>
        <v>#DIV/0!</v>
      </c>
      <c r="H77" s="493" t="e">
        <f>' RT03-F13'!$D$48</f>
        <v>#DIV/0!</v>
      </c>
      <c r="I77" s="493" t="e">
        <f>' RT03-F13'!$D$49</f>
        <v>#DIV/0!</v>
      </c>
      <c r="J77" s="495" t="e">
        <f t="shared" si="0"/>
        <v>#N/A</v>
      </c>
    </row>
    <row r="78" spans="1:10" ht="15.95" customHeight="1" x14ac:dyDescent="0.25">
      <c r="A78" s="490">
        <v>6</v>
      </c>
      <c r="B78" s="491" t="e">
        <f>'20 g'!I8</f>
        <v>#N/A</v>
      </c>
      <c r="C78" s="498" t="e">
        <f>'20 g'!H9</f>
        <v>#N/A</v>
      </c>
      <c r="D78" s="492" t="e">
        <f>'20 g'!E72</f>
        <v>#N/A</v>
      </c>
      <c r="E78" s="493">
        <f>'DATOS 1'!V75</f>
        <v>0.8</v>
      </c>
      <c r="F78" s="493">
        <f>'DATOS 1'!W75</f>
        <v>2.5</v>
      </c>
      <c r="G78" s="493" t="e">
        <f>' RT03-F13'!$D$47</f>
        <v>#DIV/0!</v>
      </c>
      <c r="H78" s="493" t="e">
        <f>' RT03-F13'!$D$48</f>
        <v>#DIV/0!</v>
      </c>
      <c r="I78" s="493" t="e">
        <f>' RT03-F13'!$D$49</f>
        <v>#DIV/0!</v>
      </c>
      <c r="J78" s="495" t="e">
        <f t="shared" si="0"/>
        <v>#N/A</v>
      </c>
    </row>
    <row r="79" spans="1:10" ht="15.95" customHeight="1" x14ac:dyDescent="0.25">
      <c r="A79" s="490">
        <v>7</v>
      </c>
      <c r="B79" s="491" t="e">
        <f>'20 g +'!I8</f>
        <v>#N/A</v>
      </c>
      <c r="C79" s="498" t="e">
        <f>'20 g +'!H9</f>
        <v>#N/A</v>
      </c>
      <c r="D79" s="492" t="e">
        <f>'20 g +'!E72</f>
        <v>#N/A</v>
      </c>
      <c r="E79" s="493">
        <f>'DATOS 1'!V76</f>
        <v>0.8</v>
      </c>
      <c r="F79" s="493">
        <f>'DATOS 1'!W76</f>
        <v>2.5</v>
      </c>
      <c r="G79" s="493" t="e">
        <f>' RT03-F13'!$D$47</f>
        <v>#DIV/0!</v>
      </c>
      <c r="H79" s="493" t="e">
        <f>' RT03-F13'!$D$48</f>
        <v>#DIV/0!</v>
      </c>
      <c r="I79" s="493" t="e">
        <f>' RT03-F13'!$D$49</f>
        <v>#DIV/0!</v>
      </c>
      <c r="J79" s="495" t="e">
        <f t="shared" si="0"/>
        <v>#N/A</v>
      </c>
    </row>
    <row r="80" spans="1:10" ht="15.95" customHeight="1" x14ac:dyDescent="0.25">
      <c r="A80" s="490">
        <v>8</v>
      </c>
      <c r="B80" s="491" t="e">
        <f>'50 g'!I8</f>
        <v>#N/A</v>
      </c>
      <c r="C80" s="498" t="e">
        <f>'50 g'!H9</f>
        <v>#N/A</v>
      </c>
      <c r="D80" s="492" t="e">
        <f>'50 g'!E72</f>
        <v>#N/A</v>
      </c>
      <c r="E80" s="493">
        <f>'DATOS 1'!V77</f>
        <v>1</v>
      </c>
      <c r="F80" s="493">
        <f>'DATOS 1'!W77</f>
        <v>3</v>
      </c>
      <c r="G80" s="493" t="e">
        <f>' RT03-F13'!$D$47</f>
        <v>#DIV/0!</v>
      </c>
      <c r="H80" s="493" t="e">
        <f>' RT03-F13'!$D$48</f>
        <v>#DIV/0!</v>
      </c>
      <c r="I80" s="493" t="e">
        <f>' RT03-F13'!$D$49</f>
        <v>#DIV/0!</v>
      </c>
      <c r="J80" s="495" t="e">
        <f t="shared" si="0"/>
        <v>#N/A</v>
      </c>
    </row>
    <row r="81" spans="1:10" ht="15.95" customHeight="1" x14ac:dyDescent="0.25">
      <c r="A81" s="490">
        <v>9</v>
      </c>
      <c r="B81" s="491" t="e">
        <f>'100 g'!I8</f>
        <v>#N/A</v>
      </c>
      <c r="C81" s="498" t="e">
        <f>'100 g'!H9</f>
        <v>#N/A</v>
      </c>
      <c r="D81" s="492" t="e">
        <f>'100 g'!E72</f>
        <v>#N/A</v>
      </c>
      <c r="E81" s="493">
        <f>'DATOS 1'!V78</f>
        <v>1.6</v>
      </c>
      <c r="F81" s="493">
        <f>'DATOS 1'!W78</f>
        <v>5</v>
      </c>
      <c r="G81" s="493" t="e">
        <f>' RT03-F13'!$D$47</f>
        <v>#DIV/0!</v>
      </c>
      <c r="H81" s="493" t="e">
        <f>' RT03-F13'!$D$48</f>
        <v>#DIV/0!</v>
      </c>
      <c r="I81" s="493" t="e">
        <f>' RT03-F13'!$D$49</f>
        <v>#DIV/0!</v>
      </c>
      <c r="J81" s="495" t="e">
        <f t="shared" si="0"/>
        <v>#N/A</v>
      </c>
    </row>
    <row r="82" spans="1:10" ht="15.95" customHeight="1" x14ac:dyDescent="0.25">
      <c r="A82" s="490">
        <v>10</v>
      </c>
      <c r="B82" s="491" t="e">
        <f>'200 g'!I8</f>
        <v>#N/A</v>
      </c>
      <c r="C82" s="498" t="e">
        <f>'200 g'!H9</f>
        <v>#N/A</v>
      </c>
      <c r="D82" s="492" t="e">
        <f>'200 g'!E72</f>
        <v>#N/A</v>
      </c>
      <c r="E82" s="493">
        <f>'DATOS 1'!V79</f>
        <v>1.6</v>
      </c>
      <c r="F82" s="494">
        <f>'DATOS 1'!W79</f>
        <v>10</v>
      </c>
      <c r="G82" s="493" t="e">
        <f>' RT03-F13'!$D$47</f>
        <v>#DIV/0!</v>
      </c>
      <c r="H82" s="493" t="e">
        <f>' RT03-F13'!$D$48</f>
        <v>#DIV/0!</v>
      </c>
      <c r="I82" s="493" t="e">
        <f>' RT03-F13'!$D$49</f>
        <v>#DIV/0!</v>
      </c>
      <c r="J82" s="495" t="e">
        <f t="shared" si="0"/>
        <v>#N/A</v>
      </c>
    </row>
    <row r="83" spans="1:10" ht="15.95" customHeight="1" x14ac:dyDescent="0.25">
      <c r="A83" s="490">
        <v>11</v>
      </c>
      <c r="B83" s="491" t="e">
        <f>'200 g +'!I8</f>
        <v>#N/A</v>
      </c>
      <c r="C83" s="498" t="e">
        <f>'200 g +'!H9</f>
        <v>#N/A</v>
      </c>
      <c r="D83" s="492" t="e">
        <f>'200 g +'!E72</f>
        <v>#N/A</v>
      </c>
      <c r="E83" s="493">
        <f>'DATOS 1'!V80</f>
        <v>1.6</v>
      </c>
      <c r="F83" s="494">
        <f>'DATOS 1'!W80</f>
        <v>10</v>
      </c>
      <c r="G83" s="493" t="e">
        <f>' RT03-F13'!$D$47</f>
        <v>#DIV/0!</v>
      </c>
      <c r="H83" s="493" t="e">
        <f>' RT03-F13'!$D$48</f>
        <v>#DIV/0!</v>
      </c>
      <c r="I83" s="493" t="e">
        <f>' RT03-F13'!$D$49</f>
        <v>#DIV/0!</v>
      </c>
      <c r="J83" s="495" t="e">
        <f t="shared" si="0"/>
        <v>#N/A</v>
      </c>
    </row>
    <row r="84" spans="1:10" ht="15.95" customHeight="1" x14ac:dyDescent="0.25">
      <c r="A84" s="490">
        <v>12</v>
      </c>
      <c r="B84" s="491" t="e">
        <f>'500 g'!I8</f>
        <v>#N/A</v>
      </c>
      <c r="C84" s="498" t="e">
        <f>'500 g'!H9</f>
        <v>#N/A</v>
      </c>
      <c r="D84" s="492" t="e">
        <f>'500 g'!E72</f>
        <v>#N/A</v>
      </c>
      <c r="E84" s="494">
        <f>'DATOS 1'!V81</f>
        <v>8</v>
      </c>
      <c r="F84" s="494">
        <f>'DATOS 1'!W81</f>
        <v>25</v>
      </c>
      <c r="G84" s="493" t="e">
        <f>' RT03-F13'!$D$47</f>
        <v>#DIV/0!</v>
      </c>
      <c r="H84" s="493" t="e">
        <f>' RT03-F13'!$D$48</f>
        <v>#DIV/0!</v>
      </c>
      <c r="I84" s="493" t="e">
        <f>' RT03-F13'!$D$49</f>
        <v>#DIV/0!</v>
      </c>
      <c r="J84" s="495" t="e">
        <f t="shared" si="0"/>
        <v>#N/A</v>
      </c>
    </row>
    <row r="85" spans="1:10" ht="15.95" customHeight="1" x14ac:dyDescent="0.25">
      <c r="A85" s="490">
        <v>13</v>
      </c>
      <c r="B85" s="491" t="e">
        <f>'1 kg'!I8</f>
        <v>#N/A</v>
      </c>
      <c r="C85" s="498" t="e">
        <f>'1 kg'!H9</f>
        <v>#N/A</v>
      </c>
      <c r="D85" s="492" t="e">
        <f>'1 kg'!E72</f>
        <v>#N/A</v>
      </c>
      <c r="E85" s="494">
        <f>'DATOS 1'!V82</f>
        <v>16</v>
      </c>
      <c r="F85" s="494">
        <f>'DATOS 1'!W82</f>
        <v>50</v>
      </c>
      <c r="G85" s="493" t="e">
        <f>' RT03-F13'!$D$47</f>
        <v>#DIV/0!</v>
      </c>
      <c r="H85" s="493" t="e">
        <f>' RT03-F13'!$D$48</f>
        <v>#DIV/0!</v>
      </c>
      <c r="I85" s="493" t="e">
        <f>' RT03-F13'!$D$49</f>
        <v>#DIV/0!</v>
      </c>
      <c r="J85" s="495" t="e">
        <f t="shared" si="0"/>
        <v>#N/A</v>
      </c>
    </row>
    <row r="86" spans="1:10" ht="15.95" customHeight="1" x14ac:dyDescent="0.25">
      <c r="A86" s="490">
        <v>14</v>
      </c>
      <c r="B86" s="491" t="e">
        <f>'2 kg'!I8</f>
        <v>#N/A</v>
      </c>
      <c r="C86" s="498" t="e">
        <f>'2 kg'!H9</f>
        <v>#N/A</v>
      </c>
      <c r="D86" s="492" t="e">
        <f>'2 kg'!E72</f>
        <v>#N/A</v>
      </c>
      <c r="E86" s="494">
        <f>'DATOS 1'!V83</f>
        <v>30</v>
      </c>
      <c r="F86" s="494">
        <f>'DATOS 1'!W83</f>
        <v>100</v>
      </c>
      <c r="G86" s="493" t="e">
        <f>' RT03-F13'!$D$47</f>
        <v>#DIV/0!</v>
      </c>
      <c r="H86" s="493" t="e">
        <f>' RT03-F13'!$D$48</f>
        <v>#DIV/0!</v>
      </c>
      <c r="I86" s="493" t="e">
        <f>' RT03-F13'!$D$49</f>
        <v>#DIV/0!</v>
      </c>
      <c r="J86" s="495" t="e">
        <f t="shared" si="0"/>
        <v>#N/A</v>
      </c>
    </row>
    <row r="87" spans="1:10" ht="15.95" customHeight="1" x14ac:dyDescent="0.25">
      <c r="A87" s="490">
        <v>15</v>
      </c>
      <c r="B87" s="491" t="e">
        <f>'2 kg +'!I8</f>
        <v>#N/A</v>
      </c>
      <c r="C87" s="498" t="e">
        <f>'2 kg +'!H9</f>
        <v>#N/A</v>
      </c>
      <c r="D87" s="492" t="e">
        <f>'2 kg +'!E72</f>
        <v>#N/A</v>
      </c>
      <c r="E87" s="494">
        <f>'DATOS 1'!V84</f>
        <v>30</v>
      </c>
      <c r="F87" s="494">
        <f>'DATOS 1'!W84</f>
        <v>100</v>
      </c>
      <c r="G87" s="493" t="e">
        <f>' RT03-F13'!$D$47</f>
        <v>#DIV/0!</v>
      </c>
      <c r="H87" s="493" t="e">
        <f>' RT03-F13'!$D$48</f>
        <v>#DIV/0!</v>
      </c>
      <c r="I87" s="493" t="e">
        <f>' RT03-F13'!$D$49</f>
        <v>#DIV/0!</v>
      </c>
      <c r="J87" s="495" t="e">
        <f t="shared" si="0"/>
        <v>#N/A</v>
      </c>
    </row>
    <row r="88" spans="1:10" ht="15.95" customHeight="1" x14ac:dyDescent="0.25">
      <c r="A88" s="490">
        <v>16</v>
      </c>
      <c r="B88" s="491" t="e">
        <f>'5 kg'!I8</f>
        <v>#N/A</v>
      </c>
      <c r="C88" s="498" t="e">
        <f>'5 kg'!H9</f>
        <v>#N/A</v>
      </c>
      <c r="D88" s="492" t="e">
        <f>'5 kg'!E72</f>
        <v>#N/A</v>
      </c>
      <c r="E88" s="494">
        <f>'DATOS 1'!V85</f>
        <v>80</v>
      </c>
      <c r="F88" s="494">
        <f>'DATOS 1'!W85</f>
        <v>250</v>
      </c>
      <c r="G88" s="493" t="e">
        <f>' RT03-F13'!$D$47</f>
        <v>#DIV/0!</v>
      </c>
      <c r="H88" s="493" t="e">
        <f>' RT03-F13'!$D$48</f>
        <v>#DIV/0!</v>
      </c>
      <c r="I88" s="493" t="e">
        <f>' RT03-F13'!$D$49</f>
        <v>#DIV/0!</v>
      </c>
      <c r="J88" s="495" t="e">
        <f t="shared" si="0"/>
        <v>#N/A</v>
      </c>
    </row>
    <row r="89" spans="1:10" ht="15.95" customHeight="1" x14ac:dyDescent="0.25">
      <c r="A89" s="490">
        <v>17</v>
      </c>
      <c r="B89" s="491" t="e">
        <f>'10 kg'!I8</f>
        <v>#N/A</v>
      </c>
      <c r="C89" s="498" t="e">
        <f>'10 kg'!H9</f>
        <v>#N/A</v>
      </c>
      <c r="D89" s="492" t="e">
        <f>'10 kg'!E72</f>
        <v>#N/A</v>
      </c>
      <c r="E89" s="494">
        <f>'DATOS 1'!V86</f>
        <v>160</v>
      </c>
      <c r="F89" s="494">
        <f>'DATOS 1'!W86</f>
        <v>500</v>
      </c>
      <c r="G89" s="493" t="e">
        <f>' RT03-F13'!$D$47</f>
        <v>#DIV/0!</v>
      </c>
      <c r="H89" s="493" t="e">
        <f>' RT03-F13'!$D$48</f>
        <v>#DIV/0!</v>
      </c>
      <c r="I89" s="493" t="e">
        <f>' RT03-F13'!$D$49</f>
        <v>#DIV/0!</v>
      </c>
      <c r="J89" s="495" t="e">
        <f t="shared" si="0"/>
        <v>#N/A</v>
      </c>
    </row>
    <row r="90" spans="1:10" ht="15.95" customHeight="1" x14ac:dyDescent="0.25">
      <c r="A90" s="522"/>
      <c r="B90" s="523"/>
      <c r="C90" s="524"/>
      <c r="D90" s="525"/>
      <c r="E90" s="526"/>
      <c r="F90" s="526"/>
      <c r="G90" s="527"/>
      <c r="H90" s="527"/>
      <c r="I90" s="527"/>
      <c r="J90" s="527"/>
    </row>
    <row r="91" spans="1:10" x14ac:dyDescent="0.25">
      <c r="A91" s="512"/>
      <c r="B91" s="512"/>
      <c r="C91" s="512"/>
      <c r="D91" s="528"/>
      <c r="E91" s="497"/>
      <c r="F91" s="497"/>
      <c r="G91" s="528"/>
      <c r="H91" s="528"/>
      <c r="I91" s="528"/>
      <c r="J91" s="528"/>
    </row>
    <row r="92" spans="1:10" ht="28.5" customHeight="1" x14ac:dyDescent="0.25">
      <c r="A92" s="479"/>
      <c r="B92" s="479"/>
      <c r="C92" s="479"/>
      <c r="D92" s="479"/>
      <c r="E92" s="479"/>
      <c r="F92" s="479"/>
      <c r="G92" s="479"/>
      <c r="H92" s="479"/>
      <c r="I92" s="479"/>
      <c r="J92" s="479"/>
    </row>
    <row r="93" spans="1:10" ht="15" customHeight="1" x14ac:dyDescent="0.25">
      <c r="A93" s="509"/>
      <c r="B93" s="509"/>
      <c r="C93" s="509"/>
      <c r="D93" s="509"/>
      <c r="E93" s="509"/>
      <c r="F93" s="509"/>
      <c r="G93" s="509"/>
      <c r="H93" s="509"/>
      <c r="I93" s="509"/>
      <c r="J93" s="509"/>
    </row>
    <row r="94" spans="1:10" ht="18" customHeight="1" x14ac:dyDescent="0.25">
      <c r="A94" s="509"/>
      <c r="B94" s="509"/>
      <c r="C94" s="509"/>
      <c r="D94" s="509"/>
      <c r="E94" s="509"/>
      <c r="F94" s="509"/>
      <c r="G94" s="509"/>
      <c r="H94" s="509"/>
      <c r="I94" s="509"/>
      <c r="J94" s="509"/>
    </row>
    <row r="95" spans="1:10" ht="18" customHeight="1" x14ac:dyDescent="0.25">
      <c r="A95" s="509"/>
      <c r="B95" s="509"/>
      <c r="C95" s="509"/>
      <c r="D95" s="509"/>
      <c r="E95" s="509"/>
      <c r="F95" s="509"/>
      <c r="G95" s="509"/>
      <c r="H95" s="509"/>
      <c r="I95" s="509"/>
      <c r="J95" s="509"/>
    </row>
    <row r="96" spans="1:10" ht="18" customHeight="1" x14ac:dyDescent="0.25">
      <c r="A96" s="509"/>
      <c r="B96" s="509"/>
      <c r="C96" s="509"/>
      <c r="D96" s="509"/>
      <c r="E96" s="509"/>
      <c r="F96" s="509"/>
      <c r="G96" s="509"/>
      <c r="H96" s="509"/>
      <c r="I96" s="509"/>
      <c r="J96" s="509"/>
    </row>
    <row r="97" spans="1:10" ht="18" customHeight="1" x14ac:dyDescent="0.25">
      <c r="A97" s="509"/>
      <c r="B97" s="509"/>
      <c r="C97" s="509"/>
      <c r="D97" s="509"/>
      <c r="E97" s="509"/>
      <c r="F97" s="509"/>
      <c r="G97" s="509"/>
      <c r="H97" s="509"/>
      <c r="I97" s="509"/>
      <c r="J97" s="509"/>
    </row>
    <row r="98" spans="1:10" ht="16.5" x14ac:dyDescent="0.3">
      <c r="A98" s="894"/>
      <c r="B98" s="894"/>
      <c r="C98" s="894"/>
      <c r="D98" s="894"/>
      <c r="E98" s="894"/>
      <c r="F98" s="479"/>
      <c r="G98" s="479"/>
      <c r="H98" s="882" t="s">
        <v>39</v>
      </c>
      <c r="I98" s="882"/>
      <c r="J98" s="501">
        <f>J5</f>
        <v>0</v>
      </c>
    </row>
    <row r="99" spans="1:10" x14ac:dyDescent="0.25">
      <c r="A99" s="479"/>
      <c r="B99" s="479"/>
      <c r="C99" s="479"/>
      <c r="D99" s="479"/>
      <c r="E99" s="510"/>
      <c r="F99" s="479"/>
      <c r="G99" s="479"/>
      <c r="H99" s="479"/>
      <c r="I99" s="479"/>
      <c r="J99" s="479"/>
    </row>
    <row r="100" spans="1:10" x14ac:dyDescent="0.25">
      <c r="A100" s="828" t="s">
        <v>310</v>
      </c>
      <c r="B100" s="828"/>
      <c r="C100" s="828"/>
      <c r="D100" s="828"/>
      <c r="E100" s="828"/>
      <c r="F100" s="828"/>
      <c r="G100" s="828"/>
      <c r="H100" s="828"/>
      <c r="I100" s="828"/>
      <c r="J100" s="828"/>
    </row>
    <row r="101" spans="1:10" x14ac:dyDescent="0.25">
      <c r="A101" s="828"/>
      <c r="B101" s="828"/>
      <c r="C101" s="828"/>
      <c r="D101" s="828"/>
      <c r="E101" s="828"/>
      <c r="F101" s="828"/>
      <c r="G101" s="828"/>
      <c r="H101" s="828"/>
      <c r="I101" s="828"/>
      <c r="J101" s="828"/>
    </row>
    <row r="102" spans="1:10" x14ac:dyDescent="0.25">
      <c r="A102" s="828"/>
      <c r="B102" s="828"/>
      <c r="C102" s="828"/>
      <c r="D102" s="828"/>
      <c r="E102" s="828"/>
      <c r="F102" s="828"/>
      <c r="G102" s="828"/>
      <c r="H102" s="828"/>
      <c r="I102" s="828"/>
      <c r="J102" s="828"/>
    </row>
    <row r="103" spans="1:10" x14ac:dyDescent="0.25">
      <c r="A103" s="828"/>
      <c r="B103" s="828"/>
      <c r="C103" s="828"/>
      <c r="D103" s="828"/>
      <c r="E103" s="828"/>
      <c r="F103" s="828"/>
      <c r="G103" s="828"/>
      <c r="H103" s="828"/>
      <c r="I103" s="828"/>
      <c r="J103" s="828"/>
    </row>
    <row r="104" spans="1:10" x14ac:dyDescent="0.25">
      <c r="A104" s="828"/>
      <c r="B104" s="828"/>
      <c r="C104" s="828"/>
      <c r="D104" s="828"/>
      <c r="E104" s="828"/>
      <c r="F104" s="828"/>
      <c r="G104" s="828"/>
      <c r="H104" s="828"/>
      <c r="I104" s="828"/>
      <c r="J104" s="828"/>
    </row>
    <row r="105" spans="1:10" x14ac:dyDescent="0.25">
      <c r="A105" s="828"/>
      <c r="B105" s="828"/>
      <c r="C105" s="828"/>
      <c r="D105" s="828"/>
      <c r="E105" s="828"/>
      <c r="F105" s="828"/>
      <c r="G105" s="828"/>
      <c r="H105" s="828"/>
      <c r="I105" s="828"/>
      <c r="J105" s="828"/>
    </row>
    <row r="106" spans="1:10" x14ac:dyDescent="0.25">
      <c r="A106" s="479"/>
      <c r="B106" s="479"/>
      <c r="C106" s="479"/>
      <c r="D106" s="479"/>
      <c r="E106" s="479"/>
      <c r="F106" s="479"/>
      <c r="G106" s="479"/>
      <c r="H106" s="479"/>
      <c r="I106" s="479"/>
      <c r="J106" s="479"/>
    </row>
    <row r="107" spans="1:10" x14ac:dyDescent="0.25">
      <c r="A107" s="893" t="s">
        <v>97</v>
      </c>
      <c r="B107" s="893"/>
      <c r="C107" s="893"/>
      <c r="D107" s="893"/>
      <c r="E107" s="479"/>
      <c r="F107" s="479"/>
      <c r="G107" s="479"/>
      <c r="H107" s="479"/>
      <c r="I107" s="479"/>
      <c r="J107" s="479"/>
    </row>
    <row r="108" spans="1:10" x14ac:dyDescent="0.25">
      <c r="A108" s="529"/>
      <c r="B108" s="529"/>
      <c r="C108" s="529"/>
      <c r="D108" s="529"/>
      <c r="E108" s="529"/>
      <c r="F108" s="529"/>
      <c r="G108" s="529"/>
      <c r="H108" s="529"/>
      <c r="I108" s="529"/>
      <c r="J108" s="529"/>
    </row>
    <row r="109" spans="1:10" x14ac:dyDescent="0.25">
      <c r="A109" s="514"/>
      <c r="B109" s="514"/>
      <c r="C109" s="514"/>
      <c r="D109" s="514"/>
      <c r="E109" s="479"/>
      <c r="F109" s="479"/>
      <c r="G109" s="479"/>
      <c r="H109" s="479"/>
      <c r="I109" s="479"/>
      <c r="J109" s="479"/>
    </row>
    <row r="110" spans="1:10" x14ac:dyDescent="0.25">
      <c r="A110" s="530" t="s">
        <v>201</v>
      </c>
      <c r="B110" s="904"/>
      <c r="C110" s="904"/>
      <c r="D110" s="904"/>
      <c r="E110" s="904"/>
      <c r="F110" s="904"/>
      <c r="G110" s="904"/>
      <c r="H110" s="479"/>
      <c r="I110" s="479"/>
      <c r="J110" s="479"/>
    </row>
    <row r="111" spans="1:10" x14ac:dyDescent="0.25">
      <c r="A111" s="530" t="s">
        <v>201</v>
      </c>
      <c r="B111" s="899"/>
      <c r="C111" s="899"/>
      <c r="D111" s="899"/>
      <c r="E111" s="899"/>
      <c r="F111" s="899"/>
      <c r="G111" s="899"/>
      <c r="H111" s="479"/>
      <c r="I111" s="479"/>
      <c r="J111" s="479"/>
    </row>
    <row r="112" spans="1:10" x14ac:dyDescent="0.25">
      <c r="A112" s="530" t="s">
        <v>201</v>
      </c>
      <c r="B112" s="899"/>
      <c r="C112" s="899"/>
      <c r="D112" s="899"/>
      <c r="E112" s="899"/>
      <c r="F112" s="899"/>
      <c r="G112" s="899"/>
      <c r="H112" s="479"/>
      <c r="I112" s="479"/>
      <c r="J112" s="479"/>
    </row>
    <row r="113" spans="1:10" x14ac:dyDescent="0.25">
      <c r="A113" s="530" t="s">
        <v>201</v>
      </c>
      <c r="B113" s="899"/>
      <c r="C113" s="899"/>
      <c r="D113" s="899"/>
      <c r="E113" s="899"/>
      <c r="F113" s="899"/>
      <c r="G113" s="899"/>
      <c r="H113" s="479"/>
      <c r="I113" s="479"/>
      <c r="J113" s="479"/>
    </row>
    <row r="114" spans="1:10" x14ac:dyDescent="0.25">
      <c r="A114" s="530" t="s">
        <v>201</v>
      </c>
      <c r="B114" s="531"/>
      <c r="C114" s="531"/>
      <c r="D114" s="531"/>
      <c r="E114" s="531"/>
      <c r="F114" s="531"/>
      <c r="G114" s="531"/>
      <c r="H114" s="479"/>
      <c r="I114" s="479"/>
      <c r="J114" s="479"/>
    </row>
    <row r="115" spans="1:10" x14ac:dyDescent="0.25">
      <c r="A115" s="530"/>
      <c r="B115" s="531"/>
      <c r="C115" s="531"/>
      <c r="D115" s="531"/>
      <c r="E115" s="531"/>
      <c r="F115" s="531"/>
      <c r="G115" s="531"/>
      <c r="H115" s="479"/>
      <c r="I115" s="479"/>
      <c r="J115" s="479"/>
    </row>
    <row r="116" spans="1:10" x14ac:dyDescent="0.25">
      <c r="A116" s="532"/>
      <c r="B116" s="532"/>
      <c r="C116" s="532"/>
      <c r="D116" s="532"/>
      <c r="E116" s="532"/>
      <c r="F116" s="532"/>
      <c r="G116" s="509"/>
      <c r="H116" s="509"/>
      <c r="I116" s="479"/>
      <c r="J116" s="479"/>
    </row>
    <row r="117" spans="1:10" x14ac:dyDescent="0.25">
      <c r="A117" s="479"/>
      <c r="B117" s="479"/>
      <c r="C117" s="479"/>
      <c r="D117" s="479"/>
      <c r="E117" s="479"/>
      <c r="F117" s="479"/>
      <c r="G117" s="479"/>
      <c r="H117" s="479"/>
      <c r="I117" s="479"/>
      <c r="J117" s="479"/>
    </row>
    <row r="118" spans="1:10" x14ac:dyDescent="0.25">
      <c r="A118" s="900" t="s">
        <v>34</v>
      </c>
      <c r="B118" s="900"/>
      <c r="C118" s="900"/>
      <c r="D118" s="479"/>
      <c r="E118" s="533"/>
      <c r="F118" s="479"/>
      <c r="G118" s="479"/>
      <c r="H118" s="479"/>
      <c r="I118" s="479"/>
      <c r="J118" s="479"/>
    </row>
    <row r="119" spans="1:10" x14ac:dyDescent="0.25">
      <c r="A119" s="479"/>
      <c r="B119" s="479"/>
      <c r="C119" s="479"/>
      <c r="D119" s="479"/>
      <c r="E119" s="479"/>
      <c r="F119" s="479"/>
      <c r="G119" s="479"/>
      <c r="H119" s="479"/>
      <c r="I119" s="479"/>
      <c r="J119" s="479"/>
    </row>
    <row r="120" spans="1:10" x14ac:dyDescent="0.25">
      <c r="A120" s="479"/>
      <c r="B120" s="479"/>
      <c r="C120" s="479"/>
      <c r="D120" s="479"/>
      <c r="E120" s="534" t="s">
        <v>274</v>
      </c>
      <c r="F120" s="479"/>
      <c r="G120" s="535" t="s">
        <v>145</v>
      </c>
      <c r="H120" s="479"/>
      <c r="I120" s="479"/>
      <c r="J120" s="505"/>
    </row>
    <row r="121" spans="1:10" ht="16.5" thickBot="1" x14ac:dyDescent="0.3">
      <c r="A121" s="533"/>
      <c r="B121" s="901"/>
      <c r="C121" s="901"/>
      <c r="D121" s="901"/>
      <c r="E121" s="901"/>
      <c r="F121" s="479"/>
      <c r="G121" s="901"/>
      <c r="H121" s="901"/>
      <c r="I121" s="901"/>
      <c r="J121" s="901"/>
    </row>
    <row r="122" spans="1:10" x14ac:dyDescent="0.25">
      <c r="A122" s="479"/>
      <c r="B122" s="902" t="s">
        <v>196</v>
      </c>
      <c r="C122" s="902"/>
      <c r="D122" s="902"/>
      <c r="E122" s="902"/>
      <c r="F122" s="536"/>
      <c r="G122" s="902" t="s">
        <v>197</v>
      </c>
      <c r="H122" s="902"/>
      <c r="I122" s="902"/>
      <c r="J122" s="537"/>
    </row>
    <row r="123" spans="1:10" x14ac:dyDescent="0.25">
      <c r="A123" s="479"/>
      <c r="B123" s="880" t="e">
        <f>VLOOKUP($F$122,'DATOS 1'!$N$83:$Q$87,4,FALSE)</f>
        <v>#N/A</v>
      </c>
      <c r="C123" s="880"/>
      <c r="D123" s="880"/>
      <c r="E123" s="880"/>
      <c r="F123" s="479"/>
      <c r="G123" s="509" t="e">
        <f>VLOOKUP($J$122,'DATOS 1'!N83:Q87,4,FALSE)</f>
        <v>#N/A</v>
      </c>
      <c r="H123" s="509"/>
      <c r="I123" s="509"/>
      <c r="J123" s="479"/>
    </row>
    <row r="124" spans="1:10" ht="15.75" customHeight="1" x14ac:dyDescent="0.25">
      <c r="A124" s="479"/>
      <c r="B124" s="880" t="e">
        <f>VLOOKUP($F$122,'DATOS 1'!$N$83:$Q$87,2,FALSE)</f>
        <v>#N/A</v>
      </c>
      <c r="C124" s="880"/>
      <c r="D124" s="880"/>
      <c r="E124" s="880"/>
      <c r="F124" s="479"/>
      <c r="G124" s="905" t="e">
        <f>VLOOKUP($J$122,'DATOS 1'!$N$83:$Q$87,2,FALSE)</f>
        <v>#N/A</v>
      </c>
      <c r="H124" s="905"/>
      <c r="I124" s="905"/>
      <c r="J124" s="479"/>
    </row>
    <row r="125" spans="1:10" x14ac:dyDescent="0.25">
      <c r="A125" s="479"/>
      <c r="B125" s="479"/>
      <c r="C125" s="479"/>
      <c r="D125" s="479"/>
      <c r="E125" s="479"/>
      <c r="F125" s="479"/>
      <c r="G125" s="479"/>
      <c r="H125" s="479"/>
      <c r="I125" s="479"/>
      <c r="J125" s="505"/>
    </row>
    <row r="126" spans="1:10" x14ac:dyDescent="0.25">
      <c r="A126" s="479"/>
      <c r="B126" s="878" t="s">
        <v>309</v>
      </c>
      <c r="C126" s="878"/>
      <c r="D126" s="878"/>
      <c r="E126" s="878"/>
      <c r="F126" s="903"/>
      <c r="G126" s="903"/>
      <c r="H126" s="479"/>
      <c r="I126" s="479"/>
      <c r="J126" s="505"/>
    </row>
    <row r="127" spans="1:10" x14ac:dyDescent="0.25">
      <c r="A127" s="479"/>
      <c r="B127" s="479"/>
      <c r="C127" s="479"/>
      <c r="D127" s="479"/>
      <c r="E127" s="479"/>
      <c r="F127" s="479"/>
      <c r="G127" s="479"/>
      <c r="H127" s="479"/>
      <c r="I127" s="479"/>
      <c r="J127" s="505"/>
    </row>
    <row r="128" spans="1:10" x14ac:dyDescent="0.25">
      <c r="A128" s="479"/>
      <c r="B128" s="479"/>
      <c r="C128" s="898" t="s">
        <v>98</v>
      </c>
      <c r="D128" s="898"/>
      <c r="E128" s="898"/>
      <c r="F128" s="898"/>
      <c r="G128" s="898"/>
      <c r="H128" s="898"/>
      <c r="I128" s="479"/>
      <c r="J128" s="505"/>
    </row>
    <row r="129" spans="1:10" x14ac:dyDescent="0.25">
      <c r="A129" s="479"/>
      <c r="B129" s="479"/>
      <c r="C129" s="479"/>
      <c r="D129" s="479"/>
      <c r="E129" s="479"/>
      <c r="F129" s="479"/>
      <c r="G129" s="479"/>
      <c r="H129" s="479"/>
      <c r="I129" s="479"/>
      <c r="J129" s="479"/>
    </row>
    <row r="130" spans="1:10" x14ac:dyDescent="0.25">
      <c r="A130" s="479"/>
      <c r="B130" s="479"/>
      <c r="C130" s="479"/>
      <c r="D130" s="479"/>
      <c r="E130" s="479"/>
      <c r="F130" s="479"/>
      <c r="G130" s="479"/>
      <c r="H130" s="479"/>
      <c r="I130" s="479"/>
      <c r="J130" s="479"/>
    </row>
    <row r="131" spans="1:10" x14ac:dyDescent="0.25">
      <c r="A131" s="479"/>
      <c r="B131" s="479"/>
      <c r="C131" s="479"/>
      <c r="D131" s="479"/>
      <c r="E131" s="479"/>
      <c r="F131" s="479"/>
      <c r="G131" s="479"/>
      <c r="H131" s="479"/>
      <c r="I131" s="479"/>
      <c r="J131" s="479"/>
    </row>
  </sheetData>
  <sheetProtection algorithmName="SHA-512" hashValue="m3DGH+Cai+dB91omoXeWUYMSYPWZfshGzMfiLpHQLk2rTumOq1zm47LUxH7Vc6m0E23ftmZ2RkUj34w2l3gHZg==" saltValue="ZjrHIx6nQ91uPuQoWOweHw==" spinCount="100000" sheet="1" objects="1" scenarios="1"/>
  <mergeCells count="84">
    <mergeCell ref="D7:G7"/>
    <mergeCell ref="D8:I8"/>
    <mergeCell ref="D9:G9"/>
    <mergeCell ref="G71:I71"/>
    <mergeCell ref="G46:H46"/>
    <mergeCell ref="I46:J46"/>
    <mergeCell ref="A69:E69"/>
    <mergeCell ref="C47:D47"/>
    <mergeCell ref="E47:F47"/>
    <mergeCell ref="A55:E55"/>
    <mergeCell ref="A57:J60"/>
    <mergeCell ref="A62:C62"/>
    <mergeCell ref="F62:G62"/>
    <mergeCell ref="H62:J62"/>
    <mergeCell ref="A63:C63"/>
    <mergeCell ref="F63:G63"/>
    <mergeCell ref="F126:G126"/>
    <mergeCell ref="A107:D107"/>
    <mergeCell ref="B110:G110"/>
    <mergeCell ref="B111:G111"/>
    <mergeCell ref="B123:E123"/>
    <mergeCell ref="G124:I124"/>
    <mergeCell ref="B124:E124"/>
    <mergeCell ref="G122:I122"/>
    <mergeCell ref="C128:H128"/>
    <mergeCell ref="A71:A72"/>
    <mergeCell ref="B71:B72"/>
    <mergeCell ref="C71:D71"/>
    <mergeCell ref="E71:E72"/>
    <mergeCell ref="F71:F72"/>
    <mergeCell ref="B112:G112"/>
    <mergeCell ref="B113:G113"/>
    <mergeCell ref="A118:C118"/>
    <mergeCell ref="B121:E121"/>
    <mergeCell ref="G121:J121"/>
    <mergeCell ref="B122:E122"/>
    <mergeCell ref="A98:E98"/>
    <mergeCell ref="H98:I98"/>
    <mergeCell ref="A100:J105"/>
    <mergeCell ref="B126:E126"/>
    <mergeCell ref="H63:J63"/>
    <mergeCell ref="A65:I65"/>
    <mergeCell ref="A67:J67"/>
    <mergeCell ref="H55:I55"/>
    <mergeCell ref="B24:E24"/>
    <mergeCell ref="A25:D25"/>
    <mergeCell ref="A27:G27"/>
    <mergeCell ref="A29:I29"/>
    <mergeCell ref="A31:D31"/>
    <mergeCell ref="A33:J33"/>
    <mergeCell ref="A35:D35"/>
    <mergeCell ref="A37:J37"/>
    <mergeCell ref="A39:G39"/>
    <mergeCell ref="A41:G41"/>
    <mergeCell ref="A45:B46"/>
    <mergeCell ref="C45:D46"/>
    <mergeCell ref="A17:C17"/>
    <mergeCell ref="D17:G17"/>
    <mergeCell ref="D15:E15"/>
    <mergeCell ref="E45:F46"/>
    <mergeCell ref="G45:J45"/>
    <mergeCell ref="A18:C18"/>
    <mergeCell ref="A19:C19"/>
    <mergeCell ref="D19:G19"/>
    <mergeCell ref="D18:J18"/>
    <mergeCell ref="A43:G43"/>
    <mergeCell ref="A23:D23"/>
    <mergeCell ref="A21:E21"/>
    <mergeCell ref="A47:B47"/>
    <mergeCell ref="E23:J23"/>
    <mergeCell ref="A13:E13"/>
    <mergeCell ref="A1:J4"/>
    <mergeCell ref="H11:I11"/>
    <mergeCell ref="A5:C5"/>
    <mergeCell ref="H5:I5"/>
    <mergeCell ref="A7:B7"/>
    <mergeCell ref="A8:B8"/>
    <mergeCell ref="A9:B9"/>
    <mergeCell ref="A11:C11"/>
    <mergeCell ref="D11:E11"/>
    <mergeCell ref="F11:G11"/>
    <mergeCell ref="A15:C15"/>
    <mergeCell ref="A16:C16"/>
    <mergeCell ref="D16:G16"/>
  </mergeCells>
  <pageMargins left="0.70866141732283472" right="0.70866141732283472" top="0.6692913385826772" bottom="0" header="0.31496062992125984" footer="0.31496062992125984"/>
  <pageSetup scale="95" orientation="portrait" horizontalDpi="4294967293" r:id="rId1"/>
  <headerFooter>
    <oddHeader>&amp;C
&amp;"-,Negrita"&amp;14CERTIFICADO DE                                                                                                                          CALIBRACIÓN DE PESAS</oddHeader>
    <oddFooter>&amp;R
RT03-F16 Vr1 (2017-04-28)
&amp;"Arial,Normal"&amp;9&amp;P de &amp;N</oddFooter>
  </headerFooter>
  <rowBreaks count="2" manualBreakCount="2">
    <brk id="53" max="16383" man="1"/>
    <brk id="93" max="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1'!$N$83:$N$85</xm:f>
          </x14:formula1>
          <xm:sqref>F122</xm:sqref>
        </x14:dataValidation>
        <x14:dataValidation type="list" allowBlank="1" showInputMessage="1" showErrorMessage="1">
          <x14:formula1>
            <xm:f>'DATOS 1'!$N$83:$N$87</xm:f>
          </x14:formula1>
          <xm:sqref>J122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FD03"/>
  </sheetPr>
  <dimension ref="A1:P82"/>
  <sheetViews>
    <sheetView showGridLines="0" view="pageBreakPreview" zoomScale="85" zoomScaleNormal="60" zoomScaleSheetLayoutView="85" workbookViewId="0">
      <selection activeCell="H3" sqref="H3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27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28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752" t="e">
        <f>VLOOKUP($J$24,'DATOS 1'!N83:R87,2,FALSE)</f>
        <v>#N/A</v>
      </c>
      <c r="J26" s="753"/>
    </row>
    <row r="27" spans="1:11" s="43" customFormat="1" ht="31.5" customHeight="1" x14ac:dyDescent="0.2">
      <c r="A27" s="750" t="s">
        <v>55</v>
      </c>
      <c r="B27" s="229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29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29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29">
        <v>2</v>
      </c>
      <c r="E38" s="229">
        <v>3</v>
      </c>
      <c r="F38" s="229">
        <v>4</v>
      </c>
      <c r="G38" s="229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41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26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52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V0SM6/smWqEV7WAce5/A7RxucACx3fH6p/YsKLGAFIe2MM7elNDawdM6vHljn15jpoCsGoF7xWm2vhIXqKtnBA==" saltValue="We/70d33PaK+yTlHnXvk7A==" spinCount="100000" sheet="1" objects="1" scenarios="1"/>
  <mergeCells count="54"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1'!$F$89:$F$94</xm:f>
          </x14:formula1>
          <xm:sqref>J19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1'!$N$69:$N$75</xm:f>
          </x14:formula1>
          <xm:sqref>J13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FD03"/>
  </sheetPr>
  <dimension ref="A1:P82"/>
  <sheetViews>
    <sheetView showGridLines="0" view="pageBreakPreview" topLeftCell="A10" zoomScale="85" zoomScaleNormal="60" zoomScaleSheetLayoutView="85" workbookViewId="0">
      <selection activeCell="H8" sqref="H8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31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27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28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752" t="e">
        <f>VLOOKUP($J$24,'DATOS 1'!N83:R87,2,FALSE)</f>
        <v>#N/A</v>
      </c>
      <c r="J26" s="753"/>
    </row>
    <row r="27" spans="1:11" s="43" customFormat="1" ht="31.5" customHeight="1" x14ac:dyDescent="0.2">
      <c r="A27" s="750" t="s">
        <v>55</v>
      </c>
      <c r="B27" s="229" t="s">
        <v>0</v>
      </c>
      <c r="C27" s="157"/>
      <c r="D27" s="157"/>
      <c r="E27" s="157"/>
      <c r="F27" s="157"/>
      <c r="G27" s="157"/>
      <c r="H27" s="157"/>
      <c r="I27" s="100"/>
      <c r="J27" s="41"/>
    </row>
    <row r="28" spans="1:11" s="43" customFormat="1" ht="31.5" customHeight="1" x14ac:dyDescent="0.2">
      <c r="A28" s="750"/>
      <c r="B28" s="229" t="s">
        <v>2</v>
      </c>
      <c r="C28" s="157"/>
      <c r="D28" s="157"/>
      <c r="E28" s="157"/>
      <c r="F28" s="157"/>
      <c r="G28" s="157"/>
      <c r="H28" s="157"/>
      <c r="I28" s="100"/>
      <c r="J28" s="41"/>
    </row>
    <row r="29" spans="1:11" s="43" customFormat="1" ht="31.5" customHeight="1" x14ac:dyDescent="0.2">
      <c r="A29" s="750"/>
      <c r="B29" s="229" t="s">
        <v>2</v>
      </c>
      <c r="C29" s="157"/>
      <c r="D29" s="157"/>
      <c r="E29" s="157"/>
      <c r="F29" s="157"/>
      <c r="G29" s="157"/>
      <c r="H29" s="157"/>
      <c r="I29" s="100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100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29">
        <v>2</v>
      </c>
      <c r="E38" s="229">
        <v>3</v>
      </c>
      <c r="F38" s="229">
        <v>4</v>
      </c>
      <c r="G38" s="229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41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26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52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YbD1Q58RqLirMrqahguFmxVy7H2xA5sS2yV895u3xM0lwruSpM3V9k3KaT3g0v4NYkavVF3gIL2qv3XmzsV/Ag==" saltValue="JrYhGb6HxSlmVoNivsJDdA==" spinCount="100000" sheet="1" objects="1" scenarios="1"/>
  <mergeCells count="54"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1'!$N$69:$N$75</xm:f>
          </x14:formula1>
          <xm:sqref>J13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1'!$F$89:$F$94</xm:f>
          </x14:formula1>
          <xm:sqref>J19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FD03"/>
  </sheetPr>
  <dimension ref="A1:P82"/>
  <sheetViews>
    <sheetView showGridLines="0" view="pageBreakPreview" topLeftCell="A4" zoomScale="85" zoomScaleNormal="60" zoomScaleSheetLayoutView="85" workbookViewId="0">
      <selection activeCell="H7" sqref="H7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27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28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816" t="e">
        <f>VLOOKUP($J$24,'DATOS 1'!N83:R87,2,FALSE)</f>
        <v>#N/A</v>
      </c>
      <c r="J26" s="817"/>
    </row>
    <row r="27" spans="1:11" s="43" customFormat="1" ht="31.5" customHeight="1" x14ac:dyDescent="0.2">
      <c r="A27" s="750" t="s">
        <v>55</v>
      </c>
      <c r="B27" s="229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29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29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29">
        <v>2</v>
      </c>
      <c r="E38" s="229">
        <v>3</v>
      </c>
      <c r="F38" s="229">
        <v>4</v>
      </c>
      <c r="G38" s="229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41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26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52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3wdokXtzlqGmU6qV0tSuSzBxPI4nyPTNj5VjqSJd1Md1JDCAOr9mC1JP8g6+kuxeliKjl8N/Z8KYJLZ3mPnRPQ==" saltValue="EBpuXSVKyR5Z/YcdLmhAiQ==" spinCount="100000" sheet="1" objects="1" scenarios="1"/>
  <mergeCells count="54"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1'!$F$89:$F$94</xm:f>
          </x14:formula1>
          <xm:sqref>J19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1'!$N$69:$N$75</xm:f>
          </x14:formula1>
          <xm:sqref>J13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FD03"/>
  </sheetPr>
  <dimension ref="A1:P82"/>
  <sheetViews>
    <sheetView showGridLines="0" view="pageBreakPreview" zoomScale="80" zoomScaleNormal="60" zoomScaleSheetLayoutView="80" workbookViewId="0">
      <selection activeCell="G8" sqref="G8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27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28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816" t="e">
        <f>VLOOKUP($J$24,'DATOS 1'!N83:R87,2,FALSE)</f>
        <v>#N/A</v>
      </c>
      <c r="J26" s="817"/>
    </row>
    <row r="27" spans="1:11" s="43" customFormat="1" ht="31.5" customHeight="1" x14ac:dyDescent="0.2">
      <c r="A27" s="750" t="s">
        <v>55</v>
      </c>
      <c r="B27" s="229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29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29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29">
        <v>2</v>
      </c>
      <c r="E38" s="229">
        <v>3</v>
      </c>
      <c r="F38" s="229">
        <v>4</v>
      </c>
      <c r="G38" s="229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41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26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336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zZzVgJGV+3lyfNOvPpq98T9rxlMVITaoXiqUUIb7tTvMg3pa7eAwkPw2IIiYG1qVieCfN3T1Cq3JfidQrA0fHw==" saltValue="kwNGJn2871n5mpZ0SihD0A==" spinCount="100000" sheet="1" objects="1" scenarios="1"/>
  <mergeCells count="54"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1'!$F$89:$F$94</xm:f>
          </x14:formula1>
          <xm:sqref>J19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1'!$N$69:$N$75</xm:f>
          </x14:formula1>
          <xm:sqref>J13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FD03"/>
  </sheetPr>
  <dimension ref="A1:P82"/>
  <sheetViews>
    <sheetView showGridLines="0" view="pageBreakPreview" topLeftCell="A10" zoomScale="80" zoomScaleNormal="60" zoomScaleSheetLayoutView="80" workbookViewId="0">
      <selection activeCell="J24" sqref="J24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27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28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816" t="e">
        <f>VLOOKUP($J$24,'DATOS 1'!N83:R87,2,FALSE)</f>
        <v>#N/A</v>
      </c>
      <c r="J26" s="817"/>
    </row>
    <row r="27" spans="1:11" s="43" customFormat="1" ht="31.5" customHeight="1" x14ac:dyDescent="0.2">
      <c r="A27" s="750" t="s">
        <v>55</v>
      </c>
      <c r="B27" s="229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29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29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29">
        <v>2</v>
      </c>
      <c r="E38" s="229">
        <v>3</v>
      </c>
      <c r="F38" s="229">
        <v>4</v>
      </c>
      <c r="G38" s="229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41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26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336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uJj5ZH4lZoSqmf/ukkKZCwvVX8poCyf4vF+aDFHAoNiM4qsZhM0AYx5lsSMMci70yx1vpSTmS9TPlrqhPXkZHA==" saltValue="MfIYiOCI8/GFiFmiprdr6w==" spinCount="100000" sheet="1" objects="1" scenarios="1"/>
  <mergeCells count="54"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1'!$F$89:$F$94</xm:f>
          </x14:formula1>
          <xm:sqref>J19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1'!$N$69:$N$75</xm:f>
          </x14:formula1>
          <xm:sqref>J13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FD03"/>
  </sheetPr>
  <dimension ref="A1:P82"/>
  <sheetViews>
    <sheetView showGridLines="0" view="pageBreakPreview" topLeftCell="A13" zoomScale="85" zoomScaleNormal="60" zoomScaleSheetLayoutView="85" workbookViewId="0">
      <selection activeCell="J24" sqref="J24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27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28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816" t="e">
        <f>VLOOKUP($J$24,'DATOS 1'!N83:R87,2,FALSE)</f>
        <v>#N/A</v>
      </c>
      <c r="J26" s="817"/>
    </row>
    <row r="27" spans="1:11" s="43" customFormat="1" ht="31.5" customHeight="1" x14ac:dyDescent="0.2">
      <c r="A27" s="750" t="s">
        <v>55</v>
      </c>
      <c r="B27" s="229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29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29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29">
        <v>2</v>
      </c>
      <c r="E38" s="229">
        <v>3</v>
      </c>
      <c r="F38" s="229">
        <v>4</v>
      </c>
      <c r="G38" s="229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41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26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336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o92OKKttvIpJXygPmEYhq5NU6GIKN+zYqOU3e7+CXMBfsYm2UMRy3bnFmwcd8QcZxAJnv9VEwQ7cfOTf5FcFpA==" saltValue="MMajhevjLhTmfjMI9tEu6w==" spinCount="100000" sheet="1" objects="1" scenarios="1"/>
  <mergeCells count="54"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1'!$F$89:$F$94</xm:f>
          </x14:formula1>
          <xm:sqref>J19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1'!$N$69:$N$75</xm:f>
          </x14:formula1>
          <xm:sqref>J13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FD03"/>
  </sheetPr>
  <dimension ref="A1:P82"/>
  <sheetViews>
    <sheetView showGridLines="0" view="pageBreakPreview" zoomScale="80" zoomScaleNormal="60" zoomScaleSheetLayoutView="80" workbookViewId="0">
      <selection activeCell="G3" sqref="G3"/>
    </sheetView>
  </sheetViews>
  <sheetFormatPr baseColWidth="10" defaultRowHeight="31.5" customHeight="1" x14ac:dyDescent="0.2"/>
  <cols>
    <col min="1" max="1" width="11.42578125" style="28" customWidth="1"/>
    <col min="2" max="2" width="12" style="28" customWidth="1"/>
    <col min="3" max="3" width="13.5703125" style="28" customWidth="1"/>
    <col min="4" max="4" width="16.140625" style="28" customWidth="1"/>
    <col min="5" max="5" width="14" style="28" customWidth="1"/>
    <col min="6" max="6" width="13.85546875" style="28" bestFit="1" customWidth="1"/>
    <col min="7" max="7" width="15.28515625" style="28" bestFit="1" customWidth="1"/>
    <col min="8" max="9" width="13.7109375" style="28" bestFit="1" customWidth="1"/>
    <col min="10" max="10" width="13.7109375" style="28" customWidth="1"/>
    <col min="11" max="16384" width="11.42578125" style="21"/>
  </cols>
  <sheetData>
    <row r="1" spans="1:16" ht="47.25" customHeight="1" thickBot="1" x14ac:dyDescent="0.25">
      <c r="A1" s="739"/>
      <c r="B1" s="740"/>
      <c r="C1" s="741" t="s">
        <v>85</v>
      </c>
      <c r="D1" s="742"/>
      <c r="E1" s="742"/>
      <c r="F1" s="742"/>
      <c r="G1" s="742"/>
      <c r="H1" s="742"/>
      <c r="I1" s="742"/>
      <c r="J1" s="743"/>
      <c r="K1" s="117"/>
      <c r="L1" s="117"/>
      <c r="M1" s="117"/>
      <c r="N1" s="117"/>
      <c r="O1" s="117"/>
      <c r="P1" s="117"/>
    </row>
    <row r="2" spans="1:16" s="23" customFormat="1" ht="9.75" customHeight="1" thickBot="1" x14ac:dyDescent="0.25">
      <c r="A2" s="22"/>
      <c r="B2" s="22"/>
      <c r="C2" s="118"/>
      <c r="D2" s="118"/>
      <c r="E2" s="118"/>
      <c r="F2" s="118"/>
      <c r="G2" s="118"/>
      <c r="H2" s="118"/>
      <c r="K2" s="25"/>
      <c r="M2" s="113"/>
    </row>
    <row r="3" spans="1:16" s="25" customFormat="1" ht="35.25" customHeight="1" thickBot="1" x14ac:dyDescent="0.25">
      <c r="A3" s="116" t="s">
        <v>36</v>
      </c>
      <c r="B3" s="114" t="s">
        <v>83</v>
      </c>
      <c r="C3" s="115" t="s">
        <v>228</v>
      </c>
      <c r="D3" s="115" t="s">
        <v>84</v>
      </c>
      <c r="E3" s="115" t="s">
        <v>18</v>
      </c>
      <c r="F3" s="120" t="s">
        <v>37</v>
      </c>
      <c r="G3" s="120" t="s">
        <v>38</v>
      </c>
      <c r="H3" s="146" t="s">
        <v>32</v>
      </c>
      <c r="I3" s="744"/>
      <c r="J3" s="745"/>
      <c r="K3" s="23"/>
    </row>
    <row r="4" spans="1:16" s="23" customFormat="1" ht="29.25" customHeight="1" thickBot="1" x14ac:dyDescent="0.25">
      <c r="A4" s="119" t="e">
        <f>VLOOKUP($I$3,'DATOS 1'!B6:J28,2,FALSE)</f>
        <v>#N/A</v>
      </c>
      <c r="B4" s="119" t="e">
        <f>VLOOKUP($I$3,'DATOS 1'!$B$6:$J$28,3,FALSE)</f>
        <v>#N/A</v>
      </c>
      <c r="C4" s="209" t="e">
        <f>VLOOKUP($I$3,'DATOS 1'!$B$6:$J$28,8,FALSE)</f>
        <v>#N/A</v>
      </c>
      <c r="D4" s="209" t="e">
        <f>VLOOKUP($I$3,'DATOS 1'!$B$6:$J$28,6,FALSE)</f>
        <v>#N/A</v>
      </c>
      <c r="E4" s="119" t="e">
        <f>VLOOKUP($I$3,'DATOS 1'!$B$6:$J$28,7,FALSE)</f>
        <v>#N/A</v>
      </c>
      <c r="F4" s="119" t="e">
        <f>VLOOKUP($I$3,'DATOS 1'!$B$6:$J$28,4,FALSE)</f>
        <v>#N/A</v>
      </c>
      <c r="G4" s="119" t="e">
        <f>VLOOKUP($I$3,'DATOS 1'!$B$6:$J$28,5,FALSE)</f>
        <v>#N/A</v>
      </c>
      <c r="H4" s="209" t="e">
        <f>VLOOKUP($I$3,'DATOS 1'!$B$6:$J$28,9,FALSE)</f>
        <v>#N/A</v>
      </c>
      <c r="I4" s="746"/>
      <c r="J4" s="747"/>
      <c r="K4" s="21"/>
      <c r="L4" s="24"/>
      <c r="M4" s="24"/>
    </row>
    <row r="5" spans="1:16" s="27" customFormat="1" ht="6.75" customHeight="1" thickBot="1" x14ac:dyDescent="0.25">
      <c r="A5" s="26"/>
      <c r="B5" s="26"/>
      <c r="C5" s="26"/>
      <c r="F5" s="26"/>
      <c r="G5" s="26"/>
      <c r="H5" s="26"/>
      <c r="K5" s="21"/>
    </row>
    <row r="6" spans="1:16" ht="31.5" customHeight="1" thickBot="1" x14ac:dyDescent="0.25">
      <c r="A6" s="736" t="s">
        <v>40</v>
      </c>
      <c r="B6" s="737"/>
      <c r="C6" s="737"/>
      <c r="D6" s="738"/>
      <c r="E6" s="328"/>
      <c r="F6" s="736" t="s">
        <v>41</v>
      </c>
      <c r="G6" s="737"/>
      <c r="H6" s="737"/>
      <c r="I6" s="738"/>
      <c r="J6" s="329"/>
    </row>
    <row r="7" spans="1:16" ht="31.5" customHeight="1" x14ac:dyDescent="0.2">
      <c r="A7" s="137" t="s">
        <v>42</v>
      </c>
      <c r="B7" s="138" t="e">
        <f>VLOOKUP($E$6,'DATOS 1'!N10:AA61,2,FALSE)</f>
        <v>#N/A</v>
      </c>
      <c r="C7" s="139" t="s">
        <v>24</v>
      </c>
      <c r="D7" s="140" t="e">
        <f>VLOOKUP($E$6,'DATOS 1'!N10:AA61,3,FALSE)</f>
        <v>#N/A</v>
      </c>
      <c r="E7" s="32"/>
      <c r="F7" s="137" t="s">
        <v>42</v>
      </c>
      <c r="G7" s="140" t="e">
        <f>VLOOKUP($J$6,'DATOS 1'!B36:I58,2,FALSE)</f>
        <v>#N/A</v>
      </c>
      <c r="H7" s="142" t="s">
        <v>24</v>
      </c>
      <c r="I7" s="140" t="e">
        <f>VLOOKUP($J$6,'DATOS 1'!B36:I58,3,FALSE)</f>
        <v>#N/A</v>
      </c>
      <c r="J7" s="33"/>
    </row>
    <row r="8" spans="1:16" ht="31.5" customHeight="1" x14ac:dyDescent="0.2">
      <c r="A8" s="29" t="s">
        <v>43</v>
      </c>
      <c r="B8" s="30" t="e">
        <f>VLOOKUP($E$6,'DATOS 1'!N10:AA61,4,FALSE)</f>
        <v>#N/A</v>
      </c>
      <c r="C8" s="31" t="s">
        <v>44</v>
      </c>
      <c r="D8" s="141" t="e">
        <f>VLOOKUP($E$6,'DATOS 1'!N10:AA61,5,FALSE)</f>
        <v>#N/A</v>
      </c>
      <c r="E8" s="32"/>
      <c r="F8" s="29" t="s">
        <v>43</v>
      </c>
      <c r="G8" s="30" t="e">
        <f>VLOOKUP($J$6,'DATOS 1'!B36:I58,4,FALSE)</f>
        <v>#N/A</v>
      </c>
      <c r="H8" s="31" t="s">
        <v>44</v>
      </c>
      <c r="I8" s="141" t="e">
        <f>VLOOKUP($J$6,'DATOS 1'!B36:I58,5,FALSE)</f>
        <v>#N/A</v>
      </c>
      <c r="J8" s="33"/>
    </row>
    <row r="9" spans="1:16" ht="31.5" customHeight="1" x14ac:dyDescent="0.2">
      <c r="A9" s="34" t="s">
        <v>45</v>
      </c>
      <c r="B9" s="30" t="e">
        <f>VLOOKUP($E$6,'DATOS 1'!N10:AA61,6,FALSE)</f>
        <v>#N/A</v>
      </c>
      <c r="C9" s="154" t="s">
        <v>33</v>
      </c>
      <c r="D9" s="149" t="e">
        <f>VLOOKUP($E$6,'DATOS 1'!N10:AA61,7,FALSE)</f>
        <v>#N/A</v>
      </c>
      <c r="F9" s="734" t="s">
        <v>100</v>
      </c>
      <c r="G9" s="735"/>
      <c r="H9" s="30" t="e">
        <f>VLOOKUP($J$6,'DATOS 1'!B36:I58,6,FALSE)</f>
        <v>#N/A</v>
      </c>
      <c r="I9" s="147" t="s">
        <v>1</v>
      </c>
      <c r="J9" s="33"/>
      <c r="K9" s="35"/>
    </row>
    <row r="10" spans="1:16" s="35" customFormat="1" ht="31.5" customHeight="1" x14ac:dyDescent="0.25">
      <c r="A10" s="734" t="s">
        <v>101</v>
      </c>
      <c r="B10" s="735"/>
      <c r="C10" s="30" t="e">
        <f>VLOOKUP($E$6,'DATOS 1'!N10:AA61,8,FALSE)</f>
        <v>#N/A</v>
      </c>
      <c r="D10" s="147" t="s">
        <v>1</v>
      </c>
      <c r="F10" s="734" t="s">
        <v>102</v>
      </c>
      <c r="G10" s="735"/>
      <c r="H10" s="30" t="e">
        <f>VLOOKUP($J$6,'DATOS 1'!B36:I58,7,FALSE)</f>
        <v>#N/A</v>
      </c>
      <c r="I10" s="147" t="s">
        <v>118</v>
      </c>
      <c r="J10" s="36"/>
    </row>
    <row r="11" spans="1:16" s="35" customFormat="1" ht="31.5" customHeight="1" thickBot="1" x14ac:dyDescent="0.3">
      <c r="A11" s="734" t="s">
        <v>103</v>
      </c>
      <c r="B11" s="735"/>
      <c r="C11" s="30" t="e">
        <f>VLOOKUP($E$6,'DATOS 1'!N10:AA61,9,FALSE)</f>
        <v>#N/A</v>
      </c>
      <c r="D11" s="147" t="s">
        <v>3</v>
      </c>
      <c r="E11" s="37"/>
      <c r="F11" s="748" t="s">
        <v>104</v>
      </c>
      <c r="G11" s="749"/>
      <c r="H11" s="136" t="e">
        <f>VLOOKUP($J$6,'DATOS 1'!B36:I58,8,FALSE)</f>
        <v>#N/A</v>
      </c>
      <c r="I11" s="148" t="s">
        <v>118</v>
      </c>
      <c r="J11" s="36"/>
    </row>
    <row r="12" spans="1:16" s="35" customFormat="1" ht="31.5" customHeight="1" thickBot="1" x14ac:dyDescent="0.3">
      <c r="A12" s="734" t="s">
        <v>105</v>
      </c>
      <c r="B12" s="735"/>
      <c r="C12" s="30" t="e">
        <f>VLOOKUP($E$6,'DATOS 1'!N10:AA61,10,FALSE)</f>
        <v>#N/A</v>
      </c>
      <c r="D12" s="147" t="s">
        <v>3</v>
      </c>
      <c r="E12" s="36"/>
      <c r="F12" s="36"/>
      <c r="G12" s="36"/>
      <c r="H12" s="36"/>
    </row>
    <row r="13" spans="1:16" s="35" customFormat="1" ht="31.5" customHeight="1" thickBot="1" x14ac:dyDescent="0.3">
      <c r="A13" s="734" t="s">
        <v>106</v>
      </c>
      <c r="B13" s="735"/>
      <c r="C13" s="30" t="e">
        <f>VLOOKUP($E$6,'DATOS 1'!N10:AA61,11,FALSE)</f>
        <v>#N/A</v>
      </c>
      <c r="D13" s="147" t="s">
        <v>118</v>
      </c>
      <c r="E13" s="36"/>
      <c r="F13" s="736" t="s">
        <v>47</v>
      </c>
      <c r="G13" s="737"/>
      <c r="H13" s="737"/>
      <c r="I13" s="738"/>
      <c r="J13" s="332"/>
    </row>
    <row r="14" spans="1:16" s="35" customFormat="1" ht="31.5" customHeight="1" x14ac:dyDescent="0.2">
      <c r="A14" s="734" t="s">
        <v>107</v>
      </c>
      <c r="B14" s="735"/>
      <c r="C14" s="30" t="e">
        <f>VLOOKUP($E$6,'DATOS 1'!N10:AA61,12,FALSE)</f>
        <v>#N/A</v>
      </c>
      <c r="D14" s="147" t="s">
        <v>118</v>
      </c>
      <c r="E14" s="36"/>
      <c r="F14" s="137" t="s">
        <v>24</v>
      </c>
      <c r="G14" s="138" t="e">
        <f>VLOOKUP($J$13,'DATOS 1'!$N$68:$Q$75,2,FALSE)</f>
        <v>#N/A</v>
      </c>
      <c r="H14" s="142" t="s">
        <v>43</v>
      </c>
      <c r="I14" s="138" t="e">
        <f>VLOOKUP($J$13,'DATOS 1'!$N$68:$R$75,3,FALSE)</f>
        <v>#N/A</v>
      </c>
      <c r="J14" s="151"/>
      <c r="K14" s="21"/>
    </row>
    <row r="15" spans="1:16" ht="31.5" customHeight="1" thickBot="1" x14ac:dyDescent="0.25">
      <c r="A15" s="754" t="s">
        <v>108</v>
      </c>
      <c r="B15" s="755"/>
      <c r="C15" s="136" t="e">
        <f>VLOOKUP($E$6,'DATOS 1'!N10:AA61,13,FALSE)</f>
        <v>#N/A</v>
      </c>
      <c r="D15" s="148" t="s">
        <v>118</v>
      </c>
      <c r="E15" s="33"/>
      <c r="F15" s="150" t="s">
        <v>99</v>
      </c>
      <c r="G15" s="136" t="e">
        <f>VLOOKUP($J$13,'DATOS 1'!$N$68:$Q$75,4,FALSE)</f>
        <v>#N/A</v>
      </c>
      <c r="H15" s="136" t="s">
        <v>1</v>
      </c>
      <c r="I15" s="152" t="s">
        <v>261</v>
      </c>
      <c r="J15" s="38" t="e">
        <f>VLOOKUP($J$13,'DATOS 1'!$N$68:$R$75,5,FALSE)</f>
        <v>#N/A</v>
      </c>
      <c r="K15" s="27"/>
    </row>
    <row r="16" spans="1:16" s="27" customFormat="1" ht="6.75" customHeight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21"/>
    </row>
    <row r="17" spans="1:11" ht="31.5" customHeight="1" thickBot="1" x14ac:dyDescent="0.25">
      <c r="A17" s="756" t="s">
        <v>48</v>
      </c>
      <c r="B17" s="757"/>
      <c r="C17" s="757"/>
      <c r="D17" s="757"/>
      <c r="E17" s="757"/>
      <c r="F17" s="757"/>
      <c r="G17" s="757"/>
      <c r="H17" s="757"/>
      <c r="I17" s="757"/>
      <c r="J17" s="758"/>
    </row>
    <row r="18" spans="1:11" ht="46.5" customHeight="1" thickBot="1" x14ac:dyDescent="0.25">
      <c r="A18" s="143" t="s">
        <v>24</v>
      </c>
      <c r="B18" s="144" t="e">
        <f>VLOOKUP($J$18,'DATOS 1'!B68:K87,2,FALSE)</f>
        <v>#N/A</v>
      </c>
      <c r="C18" s="145" t="s">
        <v>17</v>
      </c>
      <c r="D18" s="216" t="e">
        <f>VLOOKUP($J$18,'DATOS 1'!$B$67:$J$87,3,FALSE)</f>
        <v>#N/A</v>
      </c>
      <c r="E18" s="221" t="s">
        <v>45</v>
      </c>
      <c r="F18" s="759" t="e">
        <f>VLOOKUP($J$18,'DATOS 1'!$B$67:$K$87,10,FALSE)</f>
        <v>#N/A</v>
      </c>
      <c r="G18" s="760"/>
      <c r="H18" s="145" t="s">
        <v>46</v>
      </c>
      <c r="I18" s="153" t="e">
        <f>VLOOKUP($J$18,'DATOS 1'!$B$67:$J$87,9,FALSE)</f>
        <v>#N/A</v>
      </c>
      <c r="J18" s="333"/>
    </row>
    <row r="19" spans="1:11" ht="31.5" customHeight="1" thickBot="1" x14ac:dyDescent="0.25">
      <c r="A19" s="761" t="s">
        <v>283</v>
      </c>
      <c r="B19" s="762"/>
      <c r="C19" s="222" t="s">
        <v>49</v>
      </c>
      <c r="D19" s="217" t="e">
        <f>VLOOKUP(J19,'DATOS 1'!F89:I94,2,FALSE)</f>
        <v>#N/A</v>
      </c>
      <c r="E19" s="763" t="s">
        <v>50</v>
      </c>
      <c r="F19" s="764"/>
      <c r="G19" s="39" t="e">
        <f>VLOOKUP(J19,'DATOS 1'!F89:I94,3,FALSE)</f>
        <v>#N/A</v>
      </c>
      <c r="H19" s="227" t="s">
        <v>23</v>
      </c>
      <c r="I19" s="39" t="e">
        <f>VLOOKUP(J19,'DATOS 1'!F89:I94,4,FALSE)</f>
        <v>#N/A</v>
      </c>
      <c r="J19" s="333"/>
      <c r="K19" s="42"/>
    </row>
    <row r="20" spans="1:11" s="42" customFormat="1" ht="1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s="43" customFormat="1" ht="31.5" customHeight="1" thickBot="1" x14ac:dyDescent="0.25">
      <c r="A21" s="765" t="s">
        <v>51</v>
      </c>
      <c r="B21" s="766"/>
      <c r="C21" s="766"/>
      <c r="D21" s="766"/>
      <c r="E21" s="766"/>
      <c r="F21" s="766"/>
      <c r="G21" s="766"/>
      <c r="H21" s="766"/>
      <c r="I21" s="766"/>
      <c r="J21" s="767"/>
      <c r="K21" s="41"/>
    </row>
    <row r="22" spans="1:11" s="41" customFormat="1" ht="2.2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43"/>
    </row>
    <row r="23" spans="1:11" s="43" customFormat="1" ht="31.5" customHeight="1" thickBot="1" x14ac:dyDescent="0.25">
      <c r="A23" s="122" t="s">
        <v>52</v>
      </c>
      <c r="B23" s="123"/>
      <c r="C23" s="768" t="s">
        <v>49</v>
      </c>
      <c r="D23" s="769"/>
      <c r="E23" s="99"/>
      <c r="F23" s="770" t="s">
        <v>50</v>
      </c>
      <c r="G23" s="771"/>
      <c r="H23" s="105"/>
      <c r="I23" s="124" t="s">
        <v>23</v>
      </c>
      <c r="J23" s="335"/>
      <c r="K23" s="42"/>
    </row>
    <row r="24" spans="1:11" s="42" customFormat="1" ht="15" customHeight="1" thickBo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333"/>
      <c r="K24" s="43"/>
    </row>
    <row r="25" spans="1:11" s="43" customFormat="1" ht="29.25" customHeight="1" thickBot="1" x14ac:dyDescent="0.25">
      <c r="A25" s="228" t="s">
        <v>200</v>
      </c>
      <c r="B25" s="125">
        <v>6</v>
      </c>
      <c r="C25" s="772" t="s">
        <v>53</v>
      </c>
      <c r="D25" s="773"/>
      <c r="E25" s="773"/>
      <c r="F25" s="773"/>
      <c r="G25" s="773"/>
      <c r="H25" s="774"/>
      <c r="I25" s="775" t="s">
        <v>229</v>
      </c>
      <c r="J25" s="776"/>
    </row>
    <row r="26" spans="1:11" s="43" customFormat="1" ht="31.5" customHeight="1" thickBot="1" x14ac:dyDescent="0.25">
      <c r="A26" s="750" t="s">
        <v>54</v>
      </c>
      <c r="B26" s="751"/>
      <c r="C26" s="126">
        <v>1</v>
      </c>
      <c r="D26" s="126">
        <v>2</v>
      </c>
      <c r="E26" s="126">
        <v>3</v>
      </c>
      <c r="F26" s="126">
        <v>4</v>
      </c>
      <c r="G26" s="126">
        <v>5</v>
      </c>
      <c r="H26" s="127">
        <v>6</v>
      </c>
      <c r="I26" s="816" t="e">
        <f>VLOOKUP($J$24,'DATOS 1'!N83:R87,2,FALSE)</f>
        <v>#N/A</v>
      </c>
      <c r="J26" s="817"/>
    </row>
    <row r="27" spans="1:11" s="43" customFormat="1" ht="31.5" customHeight="1" x14ac:dyDescent="0.2">
      <c r="A27" s="750" t="s">
        <v>55</v>
      </c>
      <c r="B27" s="229" t="s">
        <v>0</v>
      </c>
      <c r="C27" s="157"/>
      <c r="D27" s="157"/>
      <c r="E27" s="157"/>
      <c r="F27" s="157"/>
      <c r="G27" s="157"/>
      <c r="H27" s="157"/>
      <c r="I27" s="41"/>
      <c r="J27" s="41"/>
    </row>
    <row r="28" spans="1:11" s="43" customFormat="1" ht="31.5" customHeight="1" x14ac:dyDescent="0.2">
      <c r="A28" s="750"/>
      <c r="B28" s="229" t="s">
        <v>2</v>
      </c>
      <c r="C28" s="157"/>
      <c r="D28" s="157"/>
      <c r="E28" s="157"/>
      <c r="F28" s="157"/>
      <c r="G28" s="157"/>
      <c r="H28" s="157"/>
      <c r="I28" s="41"/>
      <c r="J28" s="41"/>
    </row>
    <row r="29" spans="1:11" s="43" customFormat="1" ht="31.5" customHeight="1" x14ac:dyDescent="0.2">
      <c r="A29" s="750"/>
      <c r="B29" s="229" t="s">
        <v>2</v>
      </c>
      <c r="C29" s="157"/>
      <c r="D29" s="157"/>
      <c r="E29" s="157"/>
      <c r="F29" s="157"/>
      <c r="G29" s="157"/>
      <c r="H29" s="157"/>
      <c r="I29" s="41"/>
      <c r="J29" s="41"/>
    </row>
    <row r="30" spans="1:11" s="43" customFormat="1" ht="31.5" customHeight="1" thickBot="1" x14ac:dyDescent="0.25">
      <c r="A30" s="781"/>
      <c r="B30" s="49" t="s">
        <v>0</v>
      </c>
      <c r="C30" s="158"/>
      <c r="D30" s="158"/>
      <c r="E30" s="158"/>
      <c r="F30" s="158"/>
      <c r="G30" s="158"/>
      <c r="H30" s="158"/>
      <c r="I30" s="41"/>
      <c r="J30" s="41"/>
      <c r="K30" s="42"/>
    </row>
    <row r="31" spans="1:11" s="42" customFormat="1" ht="15" customHeight="1" thickBo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41"/>
      <c r="K31" s="43"/>
    </row>
    <row r="32" spans="1:11" s="43" customFormat="1" ht="31.5" customHeight="1" thickBot="1" x14ac:dyDescent="0.25">
      <c r="A32" s="51" t="s">
        <v>56</v>
      </c>
      <c r="B32" s="101"/>
      <c r="C32" s="768" t="s">
        <v>49</v>
      </c>
      <c r="D32" s="769"/>
      <c r="E32" s="99"/>
      <c r="F32" s="770" t="s">
        <v>50</v>
      </c>
      <c r="G32" s="771"/>
      <c r="H32" s="105"/>
      <c r="I32" s="47" t="s">
        <v>23</v>
      </c>
      <c r="J32" s="106"/>
      <c r="K32" s="42"/>
    </row>
    <row r="33" spans="1:11" s="42" customFormat="1" ht="12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43"/>
    </row>
    <row r="34" spans="1:11" s="43" customFormat="1" ht="15" customHeight="1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 s="43" customFormat="1" ht="32.25" customHeight="1" thickBot="1" x14ac:dyDescent="0.25">
      <c r="A35" s="765" t="s">
        <v>57</v>
      </c>
      <c r="B35" s="766"/>
      <c r="C35" s="766"/>
      <c r="D35" s="766"/>
      <c r="E35" s="766"/>
      <c r="F35" s="766"/>
      <c r="G35" s="766"/>
      <c r="H35" s="766"/>
      <c r="I35" s="766"/>
      <c r="J35" s="767"/>
    </row>
    <row r="36" spans="1:11" s="43" customFormat="1" ht="3.75" customHeight="1" thickBot="1" x14ac:dyDescent="0.25">
      <c r="A36" s="52"/>
      <c r="B36" s="41"/>
      <c r="C36" s="41"/>
      <c r="D36" s="41"/>
      <c r="E36" s="41"/>
      <c r="F36" s="41"/>
      <c r="G36" s="41"/>
      <c r="H36" s="41"/>
      <c r="I36" s="41"/>
      <c r="J36" s="52"/>
    </row>
    <row r="37" spans="1:11" s="43" customFormat="1" ht="31.5" customHeight="1" thickBot="1" x14ac:dyDescent="0.25">
      <c r="A37" s="41"/>
      <c r="B37" s="782" t="s">
        <v>58</v>
      </c>
      <c r="C37" s="783"/>
      <c r="D37" s="783"/>
      <c r="E37" s="783"/>
      <c r="F37" s="783"/>
      <c r="G37" s="783"/>
      <c r="H37" s="784"/>
      <c r="I37" s="41"/>
      <c r="J37" s="41"/>
    </row>
    <row r="38" spans="1:11" s="43" customFormat="1" ht="31.5" customHeight="1" thickBot="1" x14ac:dyDescent="0.25">
      <c r="A38" s="41"/>
      <c r="B38" s="53" t="s">
        <v>54</v>
      </c>
      <c r="C38" s="54">
        <v>1</v>
      </c>
      <c r="D38" s="229">
        <v>2</v>
      </c>
      <c r="E38" s="229">
        <v>3</v>
      </c>
      <c r="F38" s="229">
        <v>4</v>
      </c>
      <c r="G38" s="229">
        <v>5</v>
      </c>
      <c r="H38" s="48">
        <v>6</v>
      </c>
      <c r="I38" s="41"/>
      <c r="J38" s="41"/>
    </row>
    <row r="39" spans="1:11" s="43" customFormat="1" ht="31.5" customHeight="1" x14ac:dyDescent="0.2">
      <c r="A39" s="55"/>
      <c r="B39" s="56"/>
      <c r="C39" s="160" t="e">
        <f>+AVERAGE(C27,C30)</f>
        <v>#DIV/0!</v>
      </c>
      <c r="D39" s="161" t="e">
        <f t="shared" ref="D39:H39" si="0">+AVERAGE(D27,D30)</f>
        <v>#DIV/0!</v>
      </c>
      <c r="E39" s="161" t="e">
        <f t="shared" si="0"/>
        <v>#DIV/0!</v>
      </c>
      <c r="F39" s="161" t="e">
        <f t="shared" si="0"/>
        <v>#DIV/0!</v>
      </c>
      <c r="G39" s="161" t="e">
        <f t="shared" si="0"/>
        <v>#DIV/0!</v>
      </c>
      <c r="H39" s="162" t="e">
        <f t="shared" si="0"/>
        <v>#DIV/0!</v>
      </c>
      <c r="I39" s="41"/>
      <c r="J39" s="41"/>
    </row>
    <row r="40" spans="1:11" s="43" customFormat="1" ht="31.5" customHeight="1" x14ac:dyDescent="0.2">
      <c r="A40" s="55"/>
      <c r="B40" s="57"/>
      <c r="C40" s="163" t="e">
        <f>+AVERAGE(C28:C29)</f>
        <v>#DIV/0!</v>
      </c>
      <c r="D40" s="164" t="e">
        <f t="shared" ref="D40:H40" si="1">+AVERAGE(D28:D29)</f>
        <v>#DIV/0!</v>
      </c>
      <c r="E40" s="164" t="e">
        <f t="shared" si="1"/>
        <v>#DIV/0!</v>
      </c>
      <c r="F40" s="164" t="e">
        <f t="shared" si="1"/>
        <v>#DIV/0!</v>
      </c>
      <c r="G40" s="164" t="e">
        <f t="shared" si="1"/>
        <v>#DIV/0!</v>
      </c>
      <c r="H40" s="165" t="e">
        <f t="shared" si="1"/>
        <v>#DIV/0!</v>
      </c>
      <c r="I40" s="41"/>
      <c r="J40" s="41"/>
    </row>
    <row r="41" spans="1:11" s="43" customFormat="1" ht="31.5" customHeight="1" thickBot="1" x14ac:dyDescent="0.25">
      <c r="A41" s="55"/>
      <c r="B41" s="58"/>
      <c r="C41" s="166" t="e">
        <f>+C40-C39</f>
        <v>#DIV/0!</v>
      </c>
      <c r="D41" s="98" t="e">
        <f t="shared" ref="D41:H41" si="2">+D40-D39</f>
        <v>#DIV/0!</v>
      </c>
      <c r="E41" s="98" t="e">
        <f t="shared" si="2"/>
        <v>#DIV/0!</v>
      </c>
      <c r="F41" s="98" t="e">
        <f t="shared" si="2"/>
        <v>#DIV/0!</v>
      </c>
      <c r="G41" s="98" t="e">
        <f t="shared" si="2"/>
        <v>#DIV/0!</v>
      </c>
      <c r="H41" s="167" t="e">
        <f t="shared" si="2"/>
        <v>#DIV/0!</v>
      </c>
      <c r="I41" s="41"/>
      <c r="J41" s="41"/>
    </row>
    <row r="42" spans="1:11" s="43" customFormat="1" ht="31.5" customHeight="1" thickBot="1" x14ac:dyDescent="0.25">
      <c r="A42" s="41"/>
      <c r="B42" s="59" t="s">
        <v>59</v>
      </c>
      <c r="C42" s="168" t="e">
        <f>+AVERAGE(C41:H41)</f>
        <v>#DIV/0!</v>
      </c>
      <c r="D42" s="41"/>
      <c r="E42" s="41"/>
      <c r="F42" s="41"/>
      <c r="G42" s="41"/>
      <c r="H42" s="41"/>
      <c r="I42" s="41"/>
      <c r="J42" s="41"/>
    </row>
    <row r="43" spans="1:11" s="43" customFormat="1" ht="31.5" customHeight="1" thickBot="1" x14ac:dyDescent="0.25">
      <c r="A43" s="41"/>
      <c r="B43" s="60" t="s">
        <v>119</v>
      </c>
      <c r="C43" s="61" t="e">
        <f>+STDEV(C41:H41)</f>
        <v>#DIV/0!</v>
      </c>
      <c r="D43" s="41"/>
      <c r="E43" s="41"/>
      <c r="F43" s="41"/>
      <c r="G43" s="41"/>
      <c r="H43" s="41"/>
      <c r="I43" s="41"/>
      <c r="J43" s="41"/>
      <c r="K43" s="42"/>
    </row>
    <row r="44" spans="1:11" s="42" customFormat="1" ht="15" customHeight="1" x14ac:dyDescent="0.2">
      <c r="A44" s="41"/>
      <c r="B44" s="41"/>
      <c r="C44" s="41"/>
      <c r="D44" s="41"/>
      <c r="E44" s="41"/>
      <c r="F44" s="41"/>
      <c r="G44" s="62"/>
      <c r="H44" s="41"/>
      <c r="I44" s="41"/>
      <c r="J44" s="41"/>
      <c r="K44" s="43"/>
    </row>
    <row r="45" spans="1:11" s="43" customFormat="1" ht="31.5" customHeight="1" thickBot="1" x14ac:dyDescent="0.25">
      <c r="A45" s="785" t="s">
        <v>60</v>
      </c>
      <c r="B45" s="785"/>
      <c r="C45" s="785"/>
      <c r="D45" s="785"/>
      <c r="E45" s="785"/>
      <c r="F45" s="785"/>
      <c r="G45" s="785"/>
      <c r="H45" s="785"/>
      <c r="I45" s="785"/>
      <c r="J45" s="785"/>
    </row>
    <row r="46" spans="1:11" s="43" customFormat="1" ht="31.5" customHeight="1" thickBot="1" x14ac:dyDescent="0.25">
      <c r="A46" s="41"/>
      <c r="B46" s="786" t="s">
        <v>61</v>
      </c>
      <c r="C46" s="787"/>
      <c r="D46" s="63" t="s">
        <v>62</v>
      </c>
      <c r="E46" s="41"/>
      <c r="F46" s="41"/>
      <c r="G46" s="41"/>
      <c r="H46" s="62"/>
      <c r="I46" s="41"/>
      <c r="J46" s="41"/>
    </row>
    <row r="47" spans="1:11" s="43" customFormat="1" ht="31.5" customHeight="1" x14ac:dyDescent="0.2">
      <c r="A47" s="41"/>
      <c r="B47" s="788" t="s">
        <v>49</v>
      </c>
      <c r="C47" s="789"/>
      <c r="D47" s="169" t="e">
        <f>+AVERAGE(E32,E23)</f>
        <v>#DIV/0!</v>
      </c>
      <c r="E47" s="41"/>
      <c r="F47" s="779" t="s">
        <v>109</v>
      </c>
      <c r="G47" s="780"/>
      <c r="H47" s="64" t="e">
        <f>+(0.34848*D49-0.009024*D48*EXP(0.0612*D47))/(273.15+D47)</f>
        <v>#DIV/0!</v>
      </c>
      <c r="I47" s="65" t="s">
        <v>112</v>
      </c>
      <c r="J47" s="41"/>
    </row>
    <row r="48" spans="1:11" s="43" customFormat="1" ht="31.5" customHeight="1" thickBot="1" x14ac:dyDescent="0.25">
      <c r="A48" s="41"/>
      <c r="B48" s="788" t="s">
        <v>50</v>
      </c>
      <c r="C48" s="789"/>
      <c r="D48" s="169" t="e">
        <f>+AVERAGE(H32,H23)</f>
        <v>#DIV/0!</v>
      </c>
      <c r="E48" s="41"/>
      <c r="F48" s="790" t="s">
        <v>110</v>
      </c>
      <c r="G48" s="791"/>
      <c r="H48" s="66" t="e">
        <f>+H47*((0.001)^2+(0.0001*I19/2)^2+(-0.0034*D19/2)^2+(-0.1*G19/2)^2)^0.5</f>
        <v>#DIV/0!</v>
      </c>
      <c r="I48" s="67" t="s">
        <v>112</v>
      </c>
      <c r="J48" s="41"/>
    </row>
    <row r="49" spans="1:11" s="43" customFormat="1" ht="31.5" customHeight="1" thickBot="1" x14ac:dyDescent="0.25">
      <c r="A49" s="41"/>
      <c r="B49" s="777" t="s">
        <v>23</v>
      </c>
      <c r="C49" s="778"/>
      <c r="D49" s="170" t="e">
        <f>+AVERAGE(J32,J24)</f>
        <v>#DIV/0!</v>
      </c>
      <c r="E49" s="41"/>
      <c r="F49" s="779" t="s">
        <v>111</v>
      </c>
      <c r="G49" s="780"/>
      <c r="H49" s="68">
        <v>1.2</v>
      </c>
      <c r="I49" s="67" t="s">
        <v>112</v>
      </c>
      <c r="J49" s="41"/>
      <c r="K49" s="42"/>
    </row>
    <row r="50" spans="1:11" s="42" customFormat="1" ht="15" customHeight="1" thickBo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3"/>
    </row>
    <row r="51" spans="1:11" s="43" customFormat="1" ht="31.5" customHeight="1" thickBot="1" x14ac:dyDescent="0.25">
      <c r="A51" s="782" t="s">
        <v>63</v>
      </c>
      <c r="B51" s="783"/>
      <c r="C51" s="783"/>
      <c r="D51" s="783"/>
      <c r="E51" s="783"/>
      <c r="F51" s="783"/>
      <c r="G51" s="783"/>
      <c r="H51" s="783"/>
      <c r="I51" s="783"/>
      <c r="J51" s="784"/>
    </row>
    <row r="52" spans="1:11" s="43" customFormat="1" ht="31.5" customHeight="1" x14ac:dyDescent="0.35">
      <c r="A52" s="41"/>
      <c r="B52" s="128" t="s">
        <v>64</v>
      </c>
      <c r="C52" s="129"/>
      <c r="D52" s="797" t="s">
        <v>113</v>
      </c>
      <c r="E52" s="797"/>
      <c r="F52" s="130" t="s">
        <v>65</v>
      </c>
      <c r="G52" s="131" t="s">
        <v>66</v>
      </c>
      <c r="H52" s="798" t="s">
        <v>67</v>
      </c>
      <c r="I52" s="799"/>
      <c r="J52" s="41"/>
    </row>
    <row r="53" spans="1:11" s="43" customFormat="1" ht="31.5" customHeight="1" thickBot="1" x14ac:dyDescent="0.25">
      <c r="A53" s="41"/>
      <c r="B53" s="69" t="e">
        <f>+C42</f>
        <v>#DIV/0!</v>
      </c>
      <c r="C53" s="70" t="s">
        <v>1</v>
      </c>
      <c r="D53" s="71" t="e">
        <f>+C10+C11/1000</f>
        <v>#N/A</v>
      </c>
      <c r="E53" s="70" t="s">
        <v>1</v>
      </c>
      <c r="F53" s="71" t="e">
        <f>+(H47-H49)*(1/H10-1/C13)</f>
        <v>#DIV/0!</v>
      </c>
      <c r="G53" s="72"/>
      <c r="H53" s="68" t="e">
        <f>+(B53+D53*F53)*1000</f>
        <v>#DIV/0!</v>
      </c>
      <c r="I53" s="67" t="s">
        <v>3</v>
      </c>
      <c r="J53" s="41"/>
      <c r="K53" s="42"/>
    </row>
    <row r="54" spans="1:11" s="42" customFormat="1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3"/>
    </row>
    <row r="55" spans="1:11" s="43" customFormat="1" ht="31.5" customHeight="1" x14ac:dyDescent="0.2">
      <c r="A55" s="800" t="s">
        <v>68</v>
      </c>
      <c r="B55" s="801"/>
      <c r="C55" s="801"/>
      <c r="D55" s="801"/>
      <c r="E55" s="801"/>
      <c r="F55" s="801"/>
      <c r="G55" s="801"/>
      <c r="H55" s="801"/>
      <c r="I55" s="801"/>
      <c r="J55" s="801"/>
      <c r="K55" s="42"/>
    </row>
    <row r="56" spans="1:11" s="42" customFormat="1" ht="15" customHeight="1" thickBo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3"/>
    </row>
    <row r="57" spans="1:11" s="43" customFormat="1" ht="31.5" customHeight="1" thickBot="1" x14ac:dyDescent="0.25">
      <c r="A57" s="802" t="s">
        <v>61</v>
      </c>
      <c r="B57" s="803"/>
      <c r="C57" s="804" t="s">
        <v>69</v>
      </c>
      <c r="D57" s="805"/>
      <c r="E57" s="73"/>
      <c r="F57" s="806"/>
      <c r="G57" s="806"/>
      <c r="H57" s="806"/>
      <c r="I57" s="806"/>
      <c r="J57" s="41"/>
    </row>
    <row r="58" spans="1:11" s="43" customFormat="1" ht="31.5" customHeight="1" x14ac:dyDescent="0.2">
      <c r="A58" s="132" t="s">
        <v>70</v>
      </c>
      <c r="B58" s="133"/>
      <c r="C58" s="134" t="e">
        <f>+C43/B25^0.5*1000</f>
        <v>#DIV/0!</v>
      </c>
      <c r="D58" s="135" t="s">
        <v>3</v>
      </c>
      <c r="E58" s="75"/>
      <c r="F58" s="806"/>
      <c r="G58" s="806"/>
      <c r="H58" s="806"/>
      <c r="I58" s="806"/>
      <c r="J58" s="41"/>
    </row>
    <row r="59" spans="1:11" s="43" customFormat="1" ht="31.5" customHeight="1" x14ac:dyDescent="0.2">
      <c r="A59" s="76" t="s">
        <v>71</v>
      </c>
      <c r="B59" s="77" t="s">
        <v>72</v>
      </c>
      <c r="C59" s="78" t="e">
        <f>+C12/2</f>
        <v>#N/A</v>
      </c>
      <c r="D59" s="79" t="s">
        <v>3</v>
      </c>
      <c r="E59" s="75"/>
      <c r="F59" s="806"/>
      <c r="G59" s="806"/>
      <c r="H59" s="806"/>
      <c r="I59" s="806"/>
      <c r="J59" s="41"/>
    </row>
    <row r="60" spans="1:11" s="43" customFormat="1" ht="31.5" customHeight="1" x14ac:dyDescent="0.2">
      <c r="A60" s="80" t="s">
        <v>73</v>
      </c>
      <c r="B60" s="81"/>
      <c r="C60" s="82" t="e">
        <f>+C12/3^0.5</f>
        <v>#N/A</v>
      </c>
      <c r="D60" s="79" t="s">
        <v>3</v>
      </c>
      <c r="E60" s="75"/>
      <c r="F60" s="806"/>
      <c r="G60" s="806"/>
      <c r="H60" s="806"/>
      <c r="I60" s="806"/>
      <c r="J60" s="41"/>
    </row>
    <row r="61" spans="1:11" s="43" customFormat="1" ht="31.5" customHeight="1" x14ac:dyDescent="0.25">
      <c r="A61" s="83" t="s">
        <v>74</v>
      </c>
      <c r="B61" s="84"/>
      <c r="C61" s="85" t="e">
        <f>+SQRT(SUMSQ(C59:C60))</f>
        <v>#N/A</v>
      </c>
      <c r="D61" s="74" t="s">
        <v>3</v>
      </c>
      <c r="E61" s="75"/>
      <c r="F61" s="806"/>
      <c r="G61" s="806"/>
      <c r="H61" s="806"/>
      <c r="I61" s="806"/>
      <c r="J61" s="41"/>
    </row>
    <row r="62" spans="1:11" s="43" customFormat="1" ht="31.5" customHeight="1" x14ac:dyDescent="0.2">
      <c r="A62" s="76" t="s">
        <v>75</v>
      </c>
      <c r="B62" s="77"/>
      <c r="C62" s="86" t="e">
        <f>+H48</f>
        <v>#DIV/0!</v>
      </c>
      <c r="D62" s="79" t="s">
        <v>112</v>
      </c>
      <c r="E62" s="41"/>
      <c r="F62" s="806"/>
      <c r="G62" s="806"/>
      <c r="H62" s="806"/>
      <c r="I62" s="806"/>
      <c r="J62" s="41"/>
    </row>
    <row r="63" spans="1:11" s="43" customFormat="1" ht="31.5" customHeight="1" x14ac:dyDescent="0.2">
      <c r="A63" s="76" t="s">
        <v>76</v>
      </c>
      <c r="B63" s="77"/>
      <c r="C63" s="87" t="e">
        <f>+H11/2</f>
        <v>#N/A</v>
      </c>
      <c r="D63" s="79" t="s">
        <v>112</v>
      </c>
      <c r="E63" s="41"/>
      <c r="F63" s="806"/>
      <c r="G63" s="806"/>
      <c r="H63" s="806"/>
      <c r="I63" s="806"/>
      <c r="J63" s="41"/>
    </row>
    <row r="64" spans="1:11" s="43" customFormat="1" ht="31.5" customHeight="1" thickBot="1" x14ac:dyDescent="0.25">
      <c r="A64" s="76" t="s">
        <v>77</v>
      </c>
      <c r="B64" s="77"/>
      <c r="C64" s="87" t="e">
        <f>+C14/2</f>
        <v>#N/A</v>
      </c>
      <c r="D64" s="79" t="s">
        <v>112</v>
      </c>
      <c r="E64" s="41"/>
      <c r="F64" s="41"/>
      <c r="G64" s="41"/>
      <c r="H64" s="41"/>
      <c r="I64" s="41"/>
      <c r="J64" s="41"/>
    </row>
    <row r="65" spans="1:11" s="43" customFormat="1" ht="31.5" customHeight="1" x14ac:dyDescent="0.25">
      <c r="A65" s="83" t="s">
        <v>78</v>
      </c>
      <c r="B65" s="84"/>
      <c r="C65" s="85" t="e">
        <f>+SQRT(ABS(((C10/1000+C11/1000000)*(C13-H10)/(C13*H10)*C62)^2+((C10/1000+C11/1000000)*(H47-H49))^2*C63^2/H10^4+(C10/1000+C11/1000000)^2*(H47-H49)*((H47-H49)-2*(C15-H49))*C64^2/C13^4))*1000000</f>
        <v>#N/A</v>
      </c>
      <c r="D65" s="74" t="s">
        <v>3</v>
      </c>
      <c r="E65" s="75"/>
      <c r="F65" s="807" t="s">
        <v>79</v>
      </c>
      <c r="G65" s="808"/>
      <c r="H65" s="159" t="e">
        <f>+SQRT(SUMSQ(C58,C61,C65,C66))</f>
        <v>#DIV/0!</v>
      </c>
      <c r="I65" s="65" t="s">
        <v>3</v>
      </c>
      <c r="J65" s="41"/>
    </row>
    <row r="66" spans="1:11" s="43" customFormat="1" ht="31.5" customHeight="1" thickBot="1" x14ac:dyDescent="0.3">
      <c r="A66" s="226" t="s">
        <v>80</v>
      </c>
      <c r="B66" s="88"/>
      <c r="C66" s="89" t="e">
        <f>+(G15/2/3^0.5)*2^0.5*1000</f>
        <v>#N/A</v>
      </c>
      <c r="D66" s="67" t="s">
        <v>3</v>
      </c>
      <c r="E66" s="75"/>
      <c r="F66" s="809" t="s">
        <v>81</v>
      </c>
      <c r="G66" s="810"/>
      <c r="H66" s="97" t="e">
        <f>+H65*2</f>
        <v>#DIV/0!</v>
      </c>
      <c r="I66" s="67" t="s">
        <v>3</v>
      </c>
      <c r="J66" s="41"/>
      <c r="K66" s="42"/>
    </row>
    <row r="67" spans="1:11" s="42" customFormat="1" ht="15" customHeight="1" x14ac:dyDescent="0.2">
      <c r="A67" s="52"/>
      <c r="B67" s="52"/>
      <c r="C67" s="52"/>
      <c r="D67" s="336"/>
      <c r="E67" s="41"/>
      <c r="F67" s="41"/>
      <c r="G67" s="41"/>
      <c r="H67" s="41"/>
      <c r="I67" s="41"/>
      <c r="J67" s="41"/>
      <c r="K67" s="43"/>
    </row>
    <row r="68" spans="1:11" s="43" customFormat="1" ht="31.5" customHeight="1" thickBo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1" s="43" customFormat="1" ht="31.5" customHeight="1" thickBot="1" x14ac:dyDescent="0.25">
      <c r="A69" s="765" t="s">
        <v>82</v>
      </c>
      <c r="B69" s="766"/>
      <c r="C69" s="766"/>
      <c r="D69" s="766"/>
      <c r="E69" s="766"/>
      <c r="F69" s="766"/>
      <c r="G69" s="766"/>
      <c r="H69" s="766"/>
      <c r="I69" s="766"/>
      <c r="J69" s="767"/>
    </row>
    <row r="70" spans="1:11" s="43" customFormat="1" ht="31.5" customHeight="1" thickBot="1" x14ac:dyDescent="0.25">
      <c r="A70" s="811" t="s">
        <v>114</v>
      </c>
      <c r="B70" s="812"/>
      <c r="C70" s="812"/>
      <c r="D70" s="813"/>
      <c r="E70" s="90"/>
      <c r="F70" s="91"/>
      <c r="G70" s="814"/>
      <c r="H70" s="814"/>
      <c r="I70" s="814"/>
      <c r="J70" s="815"/>
    </row>
    <row r="71" spans="1:11" s="43" customFormat="1" ht="45.75" customHeight="1" x14ac:dyDescent="0.2">
      <c r="A71" s="92" t="s">
        <v>208</v>
      </c>
      <c r="B71" s="93" t="s">
        <v>146</v>
      </c>
      <c r="C71" s="94"/>
      <c r="D71" s="95" t="s">
        <v>285</v>
      </c>
      <c r="E71" s="792" t="s">
        <v>115</v>
      </c>
      <c r="F71" s="793"/>
      <c r="G71" s="794" t="s">
        <v>86</v>
      </c>
      <c r="H71" s="796" t="s">
        <v>116</v>
      </c>
      <c r="I71" s="796"/>
      <c r="J71" s="796"/>
    </row>
    <row r="72" spans="1:11" s="43" customFormat="1" ht="31.5" customHeight="1" thickBot="1" x14ac:dyDescent="0.25">
      <c r="A72" s="96" t="e">
        <f>C10</f>
        <v>#N/A</v>
      </c>
      <c r="B72" s="171" t="e">
        <f>C11</f>
        <v>#N/A</v>
      </c>
      <c r="C72" s="97" t="e">
        <f>H53</f>
        <v>#DIV/0!</v>
      </c>
      <c r="D72" s="172" t="e">
        <f>A72+B72/1000+C72/1000</f>
        <v>#N/A</v>
      </c>
      <c r="E72" s="97" t="e">
        <f>D72*1000-A72*1000</f>
        <v>#N/A</v>
      </c>
      <c r="F72" s="98" t="s">
        <v>3</v>
      </c>
      <c r="G72" s="795"/>
      <c r="H72" s="173" t="e">
        <f>H66</f>
        <v>#DIV/0!</v>
      </c>
      <c r="I72" s="174" t="s">
        <v>3</v>
      </c>
      <c r="K72" s="21"/>
    </row>
    <row r="73" spans="1:11" ht="31.5" customHeight="1" x14ac:dyDescent="0.2">
      <c r="G73" s="104"/>
    </row>
    <row r="74" spans="1:11" ht="51" customHeight="1" x14ac:dyDescent="0.2"/>
    <row r="76" spans="1:11" ht="31.5" customHeight="1" x14ac:dyDescent="0.2">
      <c r="A76" s="40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31.5" customHeight="1" x14ac:dyDescent="0.2">
      <c r="A77" s="40"/>
      <c r="B77" s="33"/>
      <c r="C77" s="33"/>
      <c r="D77" s="33"/>
      <c r="E77" s="33"/>
      <c r="F77" s="33"/>
      <c r="G77" s="33"/>
      <c r="H77" s="33"/>
      <c r="I77" s="33"/>
      <c r="J77" s="33"/>
    </row>
    <row r="78" spans="1:11" ht="31.5" customHeight="1" x14ac:dyDescent="0.2">
      <c r="A78" s="40"/>
      <c r="B78" s="33"/>
      <c r="C78" s="33"/>
      <c r="D78" s="33"/>
      <c r="E78" s="33"/>
      <c r="F78" s="33"/>
      <c r="G78" s="33"/>
      <c r="H78" s="33"/>
      <c r="I78" s="33"/>
      <c r="J78" s="33"/>
    </row>
    <row r="79" spans="1:11" ht="31.5" customHeight="1" x14ac:dyDescent="0.2">
      <c r="A79" s="40"/>
      <c r="B79" s="33"/>
      <c r="C79" s="33"/>
      <c r="D79" s="33"/>
      <c r="E79" s="33"/>
      <c r="F79" s="33"/>
      <c r="G79" s="33"/>
      <c r="H79" s="33"/>
      <c r="I79" s="33"/>
      <c r="J79" s="33"/>
    </row>
    <row r="80" spans="1:11" ht="31.5" customHeight="1" x14ac:dyDescent="0.2">
      <c r="A80" s="40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31.5" customHeight="1" x14ac:dyDescent="0.2">
      <c r="A81" s="40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1.5" customHeight="1" x14ac:dyDescent="0.2">
      <c r="A82" s="40"/>
      <c r="B82" s="33"/>
      <c r="C82" s="33"/>
      <c r="D82" s="33"/>
      <c r="E82" s="33"/>
      <c r="F82" s="33"/>
      <c r="G82" s="33"/>
      <c r="H82" s="33"/>
      <c r="I82" s="33"/>
      <c r="J82" s="33"/>
    </row>
  </sheetData>
  <sheetProtection algorithmName="SHA-512" hashValue="UQjJ03b3ljJ/wrN8zh74GBfpWxaRjUUd3kVrQ58lbo94TlIYOZ14hWu3mSYJlkYHZyG6o0gWnx8iMdfhQ4ZPow==" saltValue="cV+UGZUz+aV2SPyXPMR3WA==" spinCount="100000" sheet="1" objects="1" scenarios="1"/>
  <mergeCells count="54">
    <mergeCell ref="E71:F71"/>
    <mergeCell ref="G71:G72"/>
    <mergeCell ref="H71:J71"/>
    <mergeCell ref="A51:J51"/>
    <mergeCell ref="D52:E52"/>
    <mergeCell ref="H52:I52"/>
    <mergeCell ref="A55:J55"/>
    <mergeCell ref="A57:B57"/>
    <mergeCell ref="C57:D57"/>
    <mergeCell ref="F57:I63"/>
    <mergeCell ref="F65:G65"/>
    <mergeCell ref="F66:G66"/>
    <mergeCell ref="A69:J69"/>
    <mergeCell ref="A70:D70"/>
    <mergeCell ref="G70:J70"/>
    <mergeCell ref="B49:C49"/>
    <mergeCell ref="F49:G49"/>
    <mergeCell ref="A27:A30"/>
    <mergeCell ref="C32:D32"/>
    <mergeCell ref="F32:G32"/>
    <mergeCell ref="A35:J35"/>
    <mergeCell ref="B37:H37"/>
    <mergeCell ref="A45:J45"/>
    <mergeCell ref="B46:C46"/>
    <mergeCell ref="B47:C47"/>
    <mergeCell ref="F47:G47"/>
    <mergeCell ref="B48:C48"/>
    <mergeCell ref="F48:G48"/>
    <mergeCell ref="A26:B26"/>
    <mergeCell ref="I26:J26"/>
    <mergeCell ref="A14:B14"/>
    <mergeCell ref="A15:B15"/>
    <mergeCell ref="A17:J17"/>
    <mergeCell ref="F18:G18"/>
    <mergeCell ref="A19:B19"/>
    <mergeCell ref="E19:F19"/>
    <mergeCell ref="A21:J21"/>
    <mergeCell ref="C23:D23"/>
    <mergeCell ref="F23:G23"/>
    <mergeCell ref="C25:H25"/>
    <mergeCell ref="I25:J25"/>
    <mergeCell ref="A13:B13"/>
    <mergeCell ref="F13:I13"/>
    <mergeCell ref="A1:B1"/>
    <mergeCell ref="C1:J1"/>
    <mergeCell ref="I3:J4"/>
    <mergeCell ref="A6:D6"/>
    <mergeCell ref="F6:I6"/>
    <mergeCell ref="F9:G9"/>
    <mergeCell ref="A10:B10"/>
    <mergeCell ref="F10:G10"/>
    <mergeCell ref="A11:B11"/>
    <mergeCell ref="F11:G11"/>
    <mergeCell ref="A12:B12"/>
  </mergeCells>
  <dataValidations count="1">
    <dataValidation type="list" allowBlank="1" showInputMessage="1" showErrorMessage="1" sqref="M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Header xml:space="preserve">&amp;C
&amp;16   
</oddHeader>
    <oddFooter>&amp;RRT03-F13 Vr.1 (2017-04-28)</oddFooter>
  </headerFooter>
  <rowBreaks count="1" manualBreakCount="1">
    <brk id="3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'DATOS 1'!$F$89:$F$94</xm:f>
          </x14:formula1>
          <xm:sqref>J19</xm:sqref>
        </x14:dataValidation>
        <x14:dataValidation type="list" allowBlank="1" showInputMessage="1" showErrorMessage="1">
          <x14:formula1>
            <xm:f>'DATOS 1'!$B$68:$B$87</xm:f>
          </x14:formula1>
          <xm:sqref>J18</xm:sqref>
        </x14:dataValidation>
        <x14:dataValidation type="list" allowBlank="1" showInputMessage="1" showErrorMessage="1">
          <x14:formula1>
            <xm:f>'DATOS 1'!$N$10:$N$61</xm:f>
          </x14:formula1>
          <xm:sqref>E6</xm:sqref>
        </x14:dataValidation>
        <x14:dataValidation type="list" allowBlank="1" showInputMessage="1" showErrorMessage="1">
          <x14:formula1>
            <xm:f>'DATOS 1'!$B$6:$B$28</xm:f>
          </x14:formula1>
          <xm:sqref>I3:J4 J6</xm:sqref>
        </x14:dataValidation>
        <x14:dataValidation type="list" allowBlank="1" showInputMessage="1" showErrorMessage="1">
          <x14:formula1>
            <xm:f>'DATOS 1'!$N$83:$N$87</xm:f>
          </x14:formula1>
          <xm:sqref>J24</xm:sqref>
        </x14:dataValidation>
        <x14:dataValidation type="list" allowBlank="1" showInputMessage="1" showErrorMessage="1">
          <x14:formula1>
            <xm:f>'DATOS 1'!$N$69:$N$75</xm:f>
          </x14:formula1>
          <xm:sqref>J13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45</vt:i4>
      </vt:variant>
    </vt:vector>
  </HeadingPairs>
  <TitlesOfParts>
    <vt:vector size="70" baseType="lpstr">
      <vt:lpstr>DATOS 1</vt:lpstr>
      <vt:lpstr> RT03-F13</vt:lpstr>
      <vt:lpstr>2 g  </vt:lpstr>
      <vt:lpstr>2 g   +</vt:lpstr>
      <vt:lpstr>5 g</vt:lpstr>
      <vt:lpstr>10 g</vt:lpstr>
      <vt:lpstr>20 g</vt:lpstr>
      <vt:lpstr>20 g +</vt:lpstr>
      <vt:lpstr>50 g</vt:lpstr>
      <vt:lpstr>100 g</vt:lpstr>
      <vt:lpstr>200 g</vt:lpstr>
      <vt:lpstr>200 g +</vt:lpstr>
      <vt:lpstr>500 g</vt:lpstr>
      <vt:lpstr>1 kg</vt:lpstr>
      <vt:lpstr>2 kg</vt:lpstr>
      <vt:lpstr>2 kg +</vt:lpstr>
      <vt:lpstr>5 kg C</vt:lpstr>
      <vt:lpstr>5 kg</vt:lpstr>
      <vt:lpstr>Certificado 5 kg C</vt:lpstr>
      <vt:lpstr>10 kg C</vt:lpstr>
      <vt:lpstr>10 kg</vt:lpstr>
      <vt:lpstr>Certificado 10 kg C </vt:lpstr>
      <vt:lpstr>20 kg C </vt:lpstr>
      <vt:lpstr>Certificado 20 kg C </vt:lpstr>
      <vt:lpstr>Certificado 17</vt:lpstr>
      <vt:lpstr>' RT03-F13'!Print_Area</vt:lpstr>
      <vt:lpstr>'1 kg'!Print_Area</vt:lpstr>
      <vt:lpstr>'10 g'!Print_Area</vt:lpstr>
      <vt:lpstr>'10 kg'!Print_Area</vt:lpstr>
      <vt:lpstr>'10 kg C'!Print_Area</vt:lpstr>
      <vt:lpstr>'100 g'!Print_Area</vt:lpstr>
      <vt:lpstr>'2 g  '!Print_Area</vt:lpstr>
      <vt:lpstr>'2 g   +'!Print_Area</vt:lpstr>
      <vt:lpstr>'2 kg'!Print_Area</vt:lpstr>
      <vt:lpstr>'2 kg +'!Print_Area</vt:lpstr>
      <vt:lpstr>'20 g'!Print_Area</vt:lpstr>
      <vt:lpstr>'20 g +'!Print_Area</vt:lpstr>
      <vt:lpstr>'20 kg C '!Print_Area</vt:lpstr>
      <vt:lpstr>'200 g'!Print_Area</vt:lpstr>
      <vt:lpstr>'200 g +'!Print_Area</vt:lpstr>
      <vt:lpstr>'5 g'!Print_Area</vt:lpstr>
      <vt:lpstr>'5 kg'!Print_Area</vt:lpstr>
      <vt:lpstr>'5 kg C'!Print_Area</vt:lpstr>
      <vt:lpstr>'50 g'!Print_Area</vt:lpstr>
      <vt:lpstr>'500 g'!Print_Area</vt:lpstr>
      <vt:lpstr>'Certificado 10 kg C '!Print_Area</vt:lpstr>
      <vt:lpstr>'Certificado 17'!Print_Area</vt:lpstr>
      <vt:lpstr>'Certificado 20 kg C '!Print_Area</vt:lpstr>
      <vt:lpstr>'Certificado 5 kg C'!Print_Area</vt:lpstr>
      <vt:lpstr>'DATOS 1'!Print_Area</vt:lpstr>
      <vt:lpstr>' RT03-F13'!Print_Titles</vt:lpstr>
      <vt:lpstr>'1 kg'!Print_Titles</vt:lpstr>
      <vt:lpstr>'10 g'!Print_Titles</vt:lpstr>
      <vt:lpstr>'10 kg'!Print_Titles</vt:lpstr>
      <vt:lpstr>'10 kg C'!Print_Titles</vt:lpstr>
      <vt:lpstr>'100 g'!Print_Titles</vt:lpstr>
      <vt:lpstr>'2 g  '!Print_Titles</vt:lpstr>
      <vt:lpstr>'2 g   +'!Print_Titles</vt:lpstr>
      <vt:lpstr>'2 kg'!Print_Titles</vt:lpstr>
      <vt:lpstr>'2 kg +'!Print_Titles</vt:lpstr>
      <vt:lpstr>'20 g'!Print_Titles</vt:lpstr>
      <vt:lpstr>'20 g +'!Print_Titles</vt:lpstr>
      <vt:lpstr>'20 kg C '!Print_Titles</vt:lpstr>
      <vt:lpstr>'200 g'!Print_Titles</vt:lpstr>
      <vt:lpstr>'200 g +'!Print_Titles</vt:lpstr>
      <vt:lpstr>'5 g'!Print_Titles</vt:lpstr>
      <vt:lpstr>'5 kg'!Print_Titles</vt:lpstr>
      <vt:lpstr>'5 kg C'!Print_Titles</vt:lpstr>
      <vt:lpstr>'50 g'!Print_Titles</vt:lpstr>
      <vt:lpstr>'500 g'!Print_Titles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</dc:creator>
  <cp:lastModifiedBy>Maria del Carmen Diaz Fonseca</cp:lastModifiedBy>
  <cp:lastPrinted>2018-03-01T17:09:07Z</cp:lastPrinted>
  <dcterms:created xsi:type="dcterms:W3CDTF">2016-03-15T18:31:08Z</dcterms:created>
  <dcterms:modified xsi:type="dcterms:W3CDTF">2018-03-05T20:15:09Z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3606252</vt:i4>
  </property>
</Properties>
</file>